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HalfarP" reservationPassword="0"/>
  <workbookPr/>
  <bookViews>
    <workbookView xWindow="240" yWindow="120" windowWidth="14940" windowHeight="9225" activeTab="0"/>
  </bookViews>
  <sheets>
    <sheet name="Rekapitulace" sheetId="1" r:id="rId1"/>
    <sheet name="PS 14-28-21" sheetId="2" r:id="rId2"/>
    <sheet name="PS 19-28-11" sheetId="3" r:id="rId3"/>
    <sheet name="PS 14-14-11" sheetId="4" r:id="rId4"/>
    <sheet name="PS 14-14-31" sheetId="5" r:id="rId5"/>
    <sheet name="PS 19-14-11" sheetId="6" r:id="rId6"/>
    <sheet name="PS 19-14-21" sheetId="7" r:id="rId7"/>
    <sheet name="PS 19-14-22" sheetId="8" r:id="rId8"/>
    <sheet name="PS 19-14-31" sheetId="9" r:id="rId9"/>
    <sheet name="PS 19-14-32" sheetId="10" r:id="rId10"/>
    <sheet name="PS 19-14-33" sheetId="11" r:id="rId11"/>
    <sheet name="PS 19-14-41" sheetId="12" r:id="rId12"/>
    <sheet name="PS 19-20-01" sheetId="13" r:id="rId13"/>
    <sheet name="PS 90-14-01" sheetId="14" r:id="rId14"/>
    <sheet name="SO 14-10-01" sheetId="15" r:id="rId15"/>
    <sheet name="SO 19-10-01" sheetId="16" r:id="rId16"/>
    <sheet name="SO 98-98" sheetId="17" r:id="rId17"/>
  </sheets>
  <definedNames/>
  <calcPr/>
  <webPublishing/>
</workbook>
</file>

<file path=xl/sharedStrings.xml><?xml version="1.0" encoding="utf-8"?>
<sst xmlns="http://schemas.openxmlformats.org/spreadsheetml/2006/main" count="1109" uniqueCount="191">
  <si>
    <t>Aspe</t>
  </si>
  <si>
    <t>Rekapitulace ceny</t>
  </si>
  <si>
    <t>5003730006-zm00</t>
  </si>
  <si>
    <t>Revitalizace trati Chlumec nad Cidlinou - Trutnov, 0.etapa - ŽF</t>
  </si>
  <si>
    <t>ŽF</t>
  </si>
  <si>
    <t/>
  </si>
  <si>
    <t>Celková cena bez DPH:</t>
  </si>
  <si>
    <t>Celková cena s DPH:</t>
  </si>
  <si>
    <t>Objekt</t>
  </si>
  <si>
    <t>Popis</t>
  </si>
  <si>
    <t>Cena bez DPH</t>
  </si>
  <si>
    <t>DPH</t>
  </si>
  <si>
    <t>Cena s DPH</t>
  </si>
  <si>
    <t>Počet neoceněných položek</t>
  </si>
  <si>
    <t>D.1.1</t>
  </si>
  <si>
    <t>Zabezpečovací zařízení</t>
  </si>
  <si>
    <t xml:space="preserve">  PS 14-28-21</t>
  </si>
  <si>
    <t>Stará Paka - Roztoky u Jilemnice, úprava TZZ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</si>
  <si>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</si>
  <si>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</si>
  <si>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</si>
  <si>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</si>
  <si>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</si>
  <si>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</si>
  <si>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</si>
  <si>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</si>
  <si>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</si>
  <si>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</si>
  <si>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</si>
  <si>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</si>
  <si>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</si>
  <si>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</si>
  <si>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</si>
  <si>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</si>
  <si>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</si>
  <si>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</si>
  <si>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</si>
  <si>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</si>
  <si>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</si>
  <si>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</si>
  <si>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</si>
  <si>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</si>
  <si>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</si>
  <si>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</si>
  <si>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</si>
  <si>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14-28-21</t>
  </si>
  <si>
    <t>SD</t>
  </si>
  <si>
    <t>1</t>
  </si>
  <si>
    <t>P</t>
  </si>
  <si>
    <t>R001</t>
  </si>
  <si>
    <t>KPL</t>
  </si>
  <si>
    <t>[bez vazby na CS]</t>
  </si>
  <si>
    <t>PP</t>
  </si>
  <si>
    <t>V rámci tohoto provozního souboru zůstane v úseku zachováno traťové zabezpečovací zařízení 3. kategorie dle SŽ TNŽ 34 2620 typu automatické hradlo bez oddílových návěstidel na trati. Předmětem tohoto provozního souboru je zejména výstavba nových nebo úprava stávajících přejezdových zabezpečovacích zařízení, a přeložky stávající kabelizace, která bude dotčena stavebními pracemi na železničním spodku. V mezistaničním úseku Stará Paka – Roztoky u Jilemnice a v ŽST Roztoky u Jilemnice budou pro indikaci volnosti úseku zřízeny příslušné úseky počítačů náprav. V příslušných úsecích bude kompletně zřízena nová kabelizace včetně kabelových rezerv pro přepínatelné balízy. Vnitřní výstroj přejezdů zabezpečených světelným přejezdovým zabezpečovacím zařízením typu PZS bude soustředěna do reléových domků v blízkosti přejezdů.  
Dále tímto provozním souborem zřízená zabezpečovací zařízení budou vybavena diagnostickým systémem. Nově budou zabezpečeny přejezdy P4497 v km 80,940, P4494 v km 79,586, P4493 v km 79,033 způsobem PZS 3SBI, P4490 v km 76,155 meandry a uzamykatelnou zábranou a  P4489 v km 75,154 uzamykatelnou zábranou. Ostatní přejezdy v TÚ zůstanou zabezpečeny dle stávajícího způsobu.</t>
  </si>
  <si>
    <t>VV</t>
  </si>
  <si>
    <t>TS</t>
  </si>
  <si>
    <t>Detailní popis náplně položky je patrný ze souvisejících dokumentů - PROJEKT, část D.1.2, PS 14-28-21 včetně popisu odchylek od této dokumentace z důvodu etapizace stavby (0. etapa).  
Nutná koordinace s ostatními PS a SO při realizaci pokládky kabelizace.   
Nutná koordinace s ostatními PS a SO při realizaci pokládky kabelizace.</t>
  </si>
  <si>
    <t xml:space="preserve">  PS 19-28-11</t>
  </si>
  <si>
    <t>ŽST Kunčice nad Labem, SZZ</t>
  </si>
  <si>
    <t>PS 19-28-11</t>
  </si>
  <si>
    <t>Ve stanici je navržena výměna stávajícího staničního zabezpečovacího zařízení za elektronické staniční zabezpečovací zařízení 3. kategorie dle SŽ TNŽ 34 2620 s řídící částí v ŽST Kunčice nad Labem. Vnitřní část zařízení bude umístěna do nového technologického objektu – kontejneru. Stanice bude místně ovládána z pracoviště výpravčího prostřednictvím zálohovaného JOP v ŽST Kunčice nad Labem, které bude zřízeno touto stavbou.   
Pro indikaci průjezdu vlaku budou zřízeny úseky počítačů náprav. Všechny výhybky budou vybaveny elektromotorickými přestavníky. Výjimku tvoří výhybka č. 6, která bude přestavována ručně. Tato výhybka bude zabezpečena výměnovým a odtlačným zámkem se závislostí na odvratné výkolejce. Výsledný klíč závislosti bude držen v elektromagnetickém zámku. Veškerá návěstidla v obvodu stanice budou světelná, platná pro příslušnou kolej. Přejezdy P4519 a P4518 budou zabezpečeny novým světelným přejezdovým zabezpečovacím zařízením. V obvodu stanice bude položena kompletně nová kabelizace včetně kabelových rezerv pro přepínatelné balízy .  
V mezistaničním úseku Hostinné – Kunčice nad Labem budou pro indikaci volnosti úseku zřízeny příslušné úseky počítačů náprav. V příslušném úseku bude kompletně zřízena nová kabelizace včetně kabelových rezerv pro přepínatelné balízy.  
V mezistaničním úseku Kunčice nad Labem - Martinice v Krkonoších budou pro indikaci volnosti úseku zřízeny příslušné úseky počítačů náprav. Navržený způsob zabezpečení jednotlivých přejezdů v mezistaničním úseku: P4517 v km 96,341 nově PZS 3ZBI a P4516 v km 96,212 nově PZS 3SBI. Vnitřní výstroj přejezdů zabezpečených světelným přejezdovým zabezpečovacím zařízením typu PZS bude soustředěna do reléových domků v blízkosti přejezdů. V příslušném úseku bude kompletně zřízena nová kabelizace včetně kabelových rezerv pro přepínatelné balízy.  
V mezistaničním úseku Kunčice nad Labem - Vrchlabí budou pro indikaci volnosti úseku zřízeny příslušné úseky počítačů náprav. V příslušném úseku bude kompletně zřízena nová kabelizace včetně kabelových rezerv pro přepínatelné balízy.  
Dále tímto provozním souborem zřízená zabezpečovací zařízení budou vybavena diagnostickým systémem.</t>
  </si>
  <si>
    <t>Detailní popis náplně položky je patrný ze souvisejících dokumentů - PROJEKT, část D.1.1, PS 19-28-11 včetně popisu odchylek od této dokumentace z důvodu etapizace stavby (0. etapa).  
Nutná koordinace s ostatními PS a SO při realizaci pokládky kabelizace.</t>
  </si>
  <si>
    <t>D.1.2</t>
  </si>
  <si>
    <t>Sdělovací zařízení</t>
  </si>
  <si>
    <t xml:space="preserve">  PS 14-14-11</t>
  </si>
  <si>
    <t>Stará Paka - Roztoky u Jilemnice, traťový kabel</t>
  </si>
  <si>
    <t>PS 14-14-11</t>
  </si>
  <si>
    <t>V rámci tohoto PS se v řešeném úseku trati navrhuje vybudovat traťový metalický kabel TCEPKPFLEY 10N0,8 a tři HDPE trubky modré, černé a fialové barvy. V době odevzdání projektu byla v platnosti směrnice č. j. 22942/2015-SŽ – O14, proto je v projektu navržena pokládka pouze 2 HDPE trubek. Vzhledem k nyní platné směrnici SŽ TS 1/2022-SZ „Optické kabely a jejich příslušenství v přenosové síti státní organizace Správa železnic, vydání I“, č.j. 6593/2022-SŽ-GŘ-O14 ze dne 21. března 2022 a požadavku SŽT je potřeba realizovat pokládku 3 HDPE trubek a to v celém řešeném úseku, tedy ze ŽST Stará Paka do ŽST Roztoky u Jilemnice. Totéž platí pro traťový kabel.  
Na rozdíl od původního projektu nebude využit stávající traťový kabel v úseku km 77,300 – km 77,650 a km 80,937 – km  81,493. U HDPE trubek nebudou využity stávající HDPE trubky v úseku km 80,937 – km  81,493.  
V  rámci 0. etapy nebude realizována stavebně ŽST Roztoky u Jilemnice. Nová kabelová trasa je navržena na nové kolejiště. Nelze tedy položit TK a HDPE trubky až do VB ŽST Roztoky u Jilemnice (km 82,676). V km 82,442  (konec realizace 0. etapy) je rozdíl osových vzdáleností stávající a navržené koleje cca 1,9m. Navrhuje se v km 82,427 napojení na stávající traťový kabel a HDPE trubky, fialová HDPE trubka bude ukončena v zemní kabelové komoře.  
Traťový kabel se navrhuje vyvést celým profilem ve sdělovacích místnostech výpravních budov obou žst. a v řešených zastávkách. V traťových úsecích se navrhuje realizovat napojení venkovních telefonních objektů (společná přístrojová skříň) umístěných u železničních přejezdů.  Ukončení traťového kabelu bude provedeno zářezovou technologií. Stínění a opláštění traťového kabelu bude v jednotlivých místech výpichu vyvedeno samostatným CY vodičem a uzemněno na celkové uzemnění objektu.  
Pro ukončení TK v traťovém úseku budou dodány 3 ks venkovní klimatizované skříně (zast. Bělá u Staré Paky, u RD P4495 v km 79,915, zast. Tample), 3 ks 19“ skříně 600x600, výšky 45U, pro ukončení TK v RD přejezdů P4493 v km 79,019, P4494 v km 79,567 a P4497 v km 80,939.  
Tento provozní soubor řeší také zapojení TK do provozu, tzn. zprovoznění okruhů a přechodný stav přepojování okruhů na nový traťový kabel. Dále pak napojení vyváděných okruhů na stávající a nově budované sdělovací zařízení budované v rámci navazujících souborů.  
Sdělovací objekty na řešených zastávkách budou napojeny jednou trubkou HDPE ze zemní kabelové komory (optická spojka na DOK).</t>
  </si>
  <si>
    <t>Detailní popis náplně položky je patrný ze souvisejících dokumentů - PROJEKT, část D.2.5, PS 14-14-11 včetně popisu odchylek od této dokumentace z důvodu etapizace stavby (0. etapa).  
Nutná koordinace s ostatními PS a SO při realizaci pokládky kabelizace.</t>
  </si>
  <si>
    <t xml:space="preserve">  PS 14-14-31</t>
  </si>
  <si>
    <t>Zast. Bělá u Staré Paky, rozhlasové zařízení</t>
  </si>
  <si>
    <t>PS 14-14-31</t>
  </si>
  <si>
    <t>V rámci tohoto PS je navrženo provedení přípravy pro vybudování rozhlasového zařízení - budou realizovány kabelové rozvody rozhlasového zařízení. Nebude dodána rozhlasová ústředna, nebudou osazeny reproduktory na osvětlovací stožáry.  
Zemní kabelové rozvody se navrhuje vést kabely v provedení TCEPKPFLEZE 3XN0,8, které budou vedeny v samostatném kabelovém žlabu, Rozhlasový kabel bude ukončen ve venkovní klimatizované skříni (bude dodána v rámci PS 14-14-11 Stará Paka - Roztoky u Jilemnice, traťový kabel) a v jednotlivých stožárech osvětlení na svorkovnicích pro rozhlasové kabely. Ukončení kabelů bude provedeno zářezovou technologií.  
Veškeré průchody kabelů do stožárů a skříně budou chráněny proti vniknutí vody kabelovou průchodkou popř. ucpávkou.</t>
  </si>
  <si>
    <t>Detailní popis náplně položky je patrný ze souvisejících dokumentů - PROJEKT, část D.2.2, PS 14-14-31 včetně popisu odchylek od této dokumentace z důvodu etapizace stavby (0. etapa).  
Nutná koordinace s ostatními PS a SO při realizaci pokládky kabelizace.</t>
  </si>
  <si>
    <t xml:space="preserve">  PS 19-14-11</t>
  </si>
  <si>
    <t>ŽST Kunčice nad Labem, místní kabelizace</t>
  </si>
  <si>
    <t>PS 19-14-11</t>
  </si>
  <si>
    <t>ŽST KUNČICE NAD LABEM, MÍSTNÍ KABELIZACE</t>
  </si>
  <si>
    <t>Vzhledem k plánovaným úpravám kolejiště a na základě potřeb nové výstavby se v obvodu ŽST Kunčice nad Labem navrhuje nově položit místní metalické kabely typu TCEPKPFLEZE. XN0,6. V maximální míře bude využíváno tras zab.zař. kabelizace k propojení telefonních objektů u vjezdových návěstidel, objektům zab.zař. a popřípadě dalším stavebním objektům. Dále se v žst. navrhuje v rámci MK přiložit i HDPE chráničky a zafouknout MOK 6 (12) vl. pro napojení rozvaděčů osvětlovacích věží, ohřevů výměn, trafostanic, agregátů a antén radiostanic.   
Ukončení MK bude provedeno zářezovou technologií a MOK v podružných ODF. Na metalických kabelech bude provedeno stejnosměrné měření před i po pokládce. OK budou měřeny po montáži standardním způsobem. U HDPE trubek bude provedena po pokládce zkouška tlakutěsnosti a jejich kalibrace.  
V rámci projektové dokumentace se uvažuje i s demontáží stávajících a dodávkou nových venkovních telefonních objektů u vjezdových návěstidel a u objektů sděl. a zab. zař.  
Tento provozní soubor řeší také zapojení MK do provozu, tj. zprovoznění okruhů a přechodný stav přepojování okruhů na nový kabel. Dále pak napojení vyváděných okruhů na stávající a nově budované sdělovací zařízení budované v rámci navazujících souborů, osazení translátorů v místech vyvedení MK.  
Vzhledem k plánovaným úpravám kolejiště, vzhledem k rozsahu kabelizace v rámci PS „zabezpečovací zařízení“ a vzhledem k tomu, že se nebudou v rámci 0. etapy realizovat PS 18-14-11, PS 20-14-11 a PS 28-14-11, budou v rámci PS „místní kabelizace“ položeny, jako základ budoucí dálkové kabelizace, traťové kabely a HDPE trubky ze ŽST Kunčice nad Labem do všech tří směrů – Martinice v Krkonoších, Hostinné a Vrchlabí. Budou tedy položeny:  
• TK –ZE 10XN0,8 a 3 HDPE trubky (modrá, fialová a černá) směr Stará Paka (Martinice v Krkonoších) do km 94,741,  
• TK –EY 10XN0,8 směr Hostinné do km 97,366,  
• TK –ZE 10XN0,8 a 3 HDPE trubky (modrá, fialová a černá) směr Hostinné do km 98,850,  
• TK –ZE 10XN0,8 a 3 HDPE trubky (modrá, fialová a černá, všechny s bílým pruhem) směr Vrchlabí do km 1,267.  
Pro HDPE trubky budou v místech potencionálního výpichu z TOK instalovány kabelové komory – typicky u přejezdů (RD přejezdů). Ukončení TK bude provedeno zářezovou technologií. Na traťových kabelech bude provedeno stejnosměrné měření před i po pokládce. HDPE trubky budou v koncových místech pokládky ukončeny v zemních kabelových komorách. U HDPE trubek bude provedena po pokládce zkouška tlakutěsnosti a jejich kalibrace.  
Trasa místních kabelů a HDPE trubek, traťových kabelů a HDPE trubek bude vedena v kynetě 35/60–90 cm převážně ve společné trase s kabely zabezpečovacími, uložení v kabelových žlabech.   
Pro možnost připojení přejezdových zabezpečovacích zařízení po optickém kabelu budou do RD modernizovaných PZZ instalovány optické kabely MOK 12 vláken. Jedná se o provizorní optické kabely do doby realizace TOK a výpichů z něj do těchto RD. Optické kabely budou instalovány do HDPE trubky černé, aby HDPE trubka modrá zůstala volná pro budoucí instalaci TOK. Budou realizovány tyto MOK:  
• SÚ – RD přejezdu P4519 v km 97,343,  
• SÚ – RD přejezdu P4518 v km 96,670 - RD přejezdu P4517 v km 96,341 - RD přejezdu P4516 v km 96,212.  
MOK budou ve stavědlové ústředně ukončeny celým profilem na optických rozvaděčích, umístění bude upřesněno dle technologie zabezpečovacího zařízení. V RD budou MOK ukončeny celým profilem na optických rozvaděčích následovně:  
• RD přejezdů P4519 a P4518 – nástěnný ODF,  
• RD přejezdů P4517 a P4516 – 19“ ODF umístěný v 19“ skříních dodaných v rámci tohoto PS.  
OK budou měřeny po montáži standardním způsobem.</t>
  </si>
  <si>
    <t>Detailní popis náplně položky je patrný ze souvisejících dokumentů - PROJEKT, část D.2.1, PS 19-14-11 včetně popisu odchylek od této dokumentace z důvodu etapizace stavby (0. etapa).  
Nutná koordinace s ostatními PS a SO při realizaci pokládky kabelizace.</t>
  </si>
  <si>
    <t xml:space="preserve">  PS 19-14-21</t>
  </si>
  <si>
    <t>ŽST Kunčice nad Labem, sdělovací zařízení</t>
  </si>
  <si>
    <t>PS 19-14-21</t>
  </si>
  <si>
    <t>V rámci tohoto PS je navrženo vybudování hodinových a datových rozvodů (strukturované kabeláže) v nové technologické budově. Provozní složky požadují členit strukturovanou kabeláž barevně dle správce.  
Pro umístění zařízení ve sdělovací místnosti nové technologické budovy budou v rámci tohoto PS dodány 3 ks 19“ skříní 600x600, výšky 45U. Pro umístění zařízení v dopravní kanceláři výpravní budovy bude v rámci tohoto PS dodána 19 skříň 600x600, výšky 22U.  
Vzhledem k tomu, že nebude realizována DOZ, bude výpravčí v ŽST Kunčice nad Labem nadále sídlit v DK výpravní budovy – z tohoto důvodu je nutno zřídit hodinový rozvod a datový rozvod (strukturovanou kabeláž) také v DK výpravní budovy. Do stolu výpravčího budou umístěny 3 datové dvojzásuvky a budou instalovány kabely strukturované kabeláže CAT.5e, které budou ukončeny v 19“ skříni (viz výše) na patchpanelu pro 12 portů.  
Dále nebude realizován PS 90-14-02 ŽST Stará Paka – ŽST Trutnov, přenosový systém. V rámci tohoto PS  „sdělovací zařízení bude realizována lokální technologická datová síť (LTDS) dodávkou a  nstalací následujícího zařízení:  
• L3 switch 48 portů – technologická budova (TB), sdělovací místnost,  
• L2 switch 12 portů – výpravní budova (VB), dopravní kancelář (DK),  
• Napájení v TB, sdělovací místnost: zdroj 48V DC, baterie, střídač 48V DC / 230V AC, panel rozvodu 48 a 24V DC, panel rozvodu 230V AC,  
• Napájení ve VB, DK: UPS s bateriemi.  
V rámci tohoto PS budou vybudovány hodinové rozvody v nové technologické budově (všechny místnosti) a v DK stávající VB. V technologické budově budou instalovány ve sdělovací místnosti hlavní hodiny a proveden hodinový rozvod do všech místností – stavědlová ústředna, dopravní kancelář, sdělovací místnost a rozvodna NN. Hodinový rozvod bude proveden kabelem SEKU 2x0,8. Podružné ručičkové hodiny budou osazeny do všech místností kromě místnosti dopravní kanceláře.  
V DK stávající VB budou instalovány podružné hodiny digitální, které budou připojeny kabelem SEKU 2x0,8. Kabel bude ukončen v 19“ skříni 600x600, výšky 22U (dodávka tohoto PS – viz výše). Pro připojení podružných hodin v DK VB, bude k hlavním hodinám a do 19“ skříně v DK VB doplněn hodinový interface, který vždy bude připojen do switche (TB – L3, VD – L2) a k hlavním hodinám (TB) a podružným digitálním hodinám (DK VB, kabel SEKU).  
V rámci tohoto PS budou instalovány telefonní přístroje v TB v následujících místnostech – stavědlová ústředna, sdělovací místnost a rozvodna NN, dále v DK stávající VB.  
V rámci tohoto PS proběhne demontáž drobných sdělovacích zařízení (např. telefonní přístroje), stojanových řad včetně zbytků kabelů a rozvodů.</t>
  </si>
  <si>
    <t>Detailní popis náplně položky je patrný ze souvisejících dokumentů - PROJEKT, část D.2.9, PS 19-14-21 včetně popisu odchylek od této dokumentace z důvodu etapizace stavby (0. etapa).  
Nutná koordinace s ostatními PS a SO při realizaci pokládky kabelizace.</t>
  </si>
  <si>
    <t xml:space="preserve">  PS 19-14-22</t>
  </si>
  <si>
    <t>ŽST Kunčice nad Labem, telefonní zapojovač</t>
  </si>
  <si>
    <t>PS 19-14-22</t>
  </si>
  <si>
    <t>Předmětem tohoto PS je výstavba nového IP telefonního zapojovače s dotykovým terminálem, do kterého budou zaústěny nové a stávající MB okruhy, ovládání rádiového systému MRS a rozhlasového zařízení v ŽST Kunčice nad Labem. Do nového IP zapojovače nebude zařazeno ovládání stávajícího rádiového systému TRS (technologie toto neumožňuje). Součástí výstavby nového telefonního zapojovače bude i výstavba nového náhradního telefonního zapojovače (NTZ), do kterého budou zapojeny důležité MB okruhy.  
Pro nahrávání provozu telefonního zapojovače bude dodáno digitální záznamové zařízení včetně potřebných licencí.  
IP telefonní zapojovač musí umožnit po stránce dohledu budoucí začlenění do systému DDTS ŽDC. Nově vybudovaný IP telefonní zapojovač musí umožnit budoucí začlenění do Kontrolně analytického centra (KAC) a jednotného záznamového prostředí (JZP).  
Napájení nového IP telefonního zapojovače bude řešeno z centrálního napájecího zdroje 48V DC vybudovaného v rámci PS 19-14-21 ŽST Kunčice nad Labem, sdělovací zařízení.</t>
  </si>
  <si>
    <t>Detailní popis náplně položky je patrný ze souvisejících dokumentů - PROJEKT, část D.2.9, PS 19-14-22 včetně popisu odchylek od této dokumentace z důvodu etapizace stavby (0. etapa).  
Nutná koordinace s ostatními PS a SO při realizaci pokládky kabelizace.</t>
  </si>
  <si>
    <t xml:space="preserve">  PS 19-14-31</t>
  </si>
  <si>
    <t>ŽST Kunčice nad Labem, rozhlasové zařízení</t>
  </si>
  <si>
    <t>PS 19-14-31</t>
  </si>
  <si>
    <t>V ŽST Kunčice nad Labem se navrhuje zřídit nový rozhlas pro informování cestujících. Rozhlasové zařízení bude složeno z nové IP rozhlasové ústředny se zesilovače nf se 100V výstupem, kabelových rozvodů a reproduktorů. Rozhlasová ústředna musí umožňovat zpětnou kontrolu provedeného hlášení včetně monitorování výstupu zesilovače a kontrolu linky k reproduktorům.  
Standartní hlášení bude řešeno ze serveru informačního systému (PS 19-14-32 ŽST Kunčice nad Labem, informační systém. Individuální hlášení bude možné řešit z nového IP telefonního zapojovače s dotykovým terminálem, vybudovaného v rámci PS 19-14-22 ŽST Kunčice nad Labem, telefonní zapojovač.  
Rozhlasové zařízení musí umožnit po stránce dohledu budoucí začlenění do systému DDTS ŽDC. Informace o poruchách hlášení budou z rozhlasové ústředny přenášeny do nového IP telefonního zapojovače s dotykovým terminálem, vybudovaného v rámci PS 19-14-22 ŽST Kunčice nad Labem, telefonní zapojovač.  
Reproduktory v ŽST pro ozvučení budou umístěny na stožárech osvětlení nástupiště, na přístřešku u výpravní budovy a na stěně odbavovací haly ve výpravní budově. Pro ozvučení nástupiště a prostoru pod přístřeškem u VB se navrhuje použít reproduktory o jmenovitém příkonu 15W s přepínatelným výkonem 6-10-15W. Ve vnitřních prostorách se navrhuje umístit vnitřní skříňkové reproduktoru o jmenovitém příkonu 6W s přepínatelným výkonem.  
Zemní kabelové rozvody se navrhuje vést kabely v provedení TCEPKPFLEZE 3XN0,8, které budou vedeny v samostatném kabelovém žlabu. Reproduktory budou na zemní kabelizaci připojeny vnitřkem osvětlovacího stožáru kabely YY-JZ 0,6/1kV 2x0,75 přes svorkovnici pro rozhlasové kabely (zářezová technologie). Rozhlasové kabely budou ukončeny ve sdělovací místnosti nové technologické budovy v 19“ skříni 600x600, 45U, dodané v rámci v rámci PS 19-14-21 ŽST Kunčice nad Labem, sdělovací zařízení. Veškeré průchody do stožáru, skříní svorkovnic budou chráněny proti vniknutí vody kabelovou průchodkou popř. ucpávkou. Ostatní reproduktory, které budou připevněny na přístřešku, budou propojeny kabelem CYKY 2x1,5 z rozhlasového rozvodu.  
Nastavení hlasitosti nového rozhlasového zařízení se provede ve smyslu platných norem, předpisů a vyhlášek.  
Mluvené informace (srozumitelnost) musí mít dle TSI PRM 1300/2014 minimální úroveň indexu přenosu řeči pro místní rozhlas (metoda STI-PA) 0,45. To je v souladu se specifikací, EN 60268-16:2011.  
Před předáním stavby musí být provedeno autorizované měření akustického hluku na hranici ochranného pásma, zda nedochází k jeho překračování dle zákona č. 258/2000 Sb.</t>
  </si>
  <si>
    <t>Detailní popis náplně položky je patrný ze souvisejících dokumentů - PROJEKT, část D.2.2, PS 19-14-31 včetně popisu odchylek od této dokumentace z důvodu etapizace stavby (0. etapa).  
Nutná koordinace s ostatními PS a SO při realizaci pokládky kabelizace.</t>
  </si>
  <si>
    <t xml:space="preserve">  PS 19-14-32</t>
  </si>
  <si>
    <t>ŽST Kunčice nad Labem, informační zařízení</t>
  </si>
  <si>
    <t>PS 19-14-32</t>
  </si>
  <si>
    <t>ŽST KUNČICE NAD LABEM, INFORMAČNÍ SYSTÉM</t>
  </si>
  <si>
    <t>V rámci tohoto PS je navrženo vybudování vizuálního informačního zařízení pro cestující.  Ve stanici budou instalovány celkem 3 ks nástupištních oboustranných panelů (2 ks na ostrovním nástupišti a 1 ks u centrálního přechodu na nástupiště. Dále bude instalován informační monitor na fasádě výpravní budovy pod zastřešením (přístřeškem). Jednotlivé prvky budou doplněny hlasovými moduly pro nevidomé.  
Pro ovládání informačních tabulí a monitoru, a také pro ovládání rozhlasového zařízení, bude dodán server informačního zařízení s klientem. Server bude instalován ve sdělovací místnosti nové technologické budovy, klient pak v dopravní kanceláři stávající výpravní budovy.  
Pro připojení informačního monitoru na fasádě VB bude mezi sdělovací místností nové technologické budovy a monitorem instalován optický mikrokabel 6 vláken SM v mikrotrubičce instalované do HDPE trubky (optický mikrokabel je veden přes místnost DK stávající VB). Do HDPE trubky bude instalována další mikrotrubička s optickým mikrokabelem 12 vláken SM. Tento kabel bude ukončen na nových optických rozvaděčích umístěných v 19“ skříních ve sdělovací místnosti nové technologické budovy a v DK stávající VB. Tímto propojením bude dosaženo rozšíření lokální technologické datové sítě také do stávající výpravní budovy. Dodávka aktivních prvků je součástí PS 19-14-21 ŽST Kunčice nad Labem, sdělovací zařízení.  
Návrh informačního systému je v souladu se směrnicí SŽ č. 118 Orientační a informační systém v železničních stanicích a na železničních zastávkách a s grafickým manuálem jednotného orientačního a informačního systému Správy železniční dopravní cesty, státní organizace.  
Informační systém musí být začlenitelný do systému DDTS.   
Vizuální informace budou doplněny o automatické hlášení pomocí řídícího serveru informačního systému a IP rozhlasové ústředny.  
Propojení jednotlivých prvků systému bude provedeno pomocí strukturované kabeláže a lokální technologické datové sítě.</t>
  </si>
  <si>
    <t>Detailní popis náplně položky je patrný ze souvisejících dokumentů - PROJEKT, část D.2.7, PS 19-14-32 včetně popisu odchylek od této dokumentace z důvodu etapizace stavby (0. etapa).  
Nutná koordinace s ostatními PS a SO při realizaci pokládky kabelizace.</t>
  </si>
  <si>
    <t xml:space="preserve">  PS 19-14-33</t>
  </si>
  <si>
    <t>ŽST Kunčice nad Labem, kamerový systém</t>
  </si>
  <si>
    <t>PS 19-14-33</t>
  </si>
  <si>
    <t>V rámci tohoto PS je navrženo vybudování nového kamerového systému Kamerový systém bude sledovat prostory pro cestující, hlavně nástupištní hrany a úrovňové přechody k nástupištím.  
Data z kamer budou ukládána na dohledový a záznamový server (uložiště kamerového systému), který umožní záznam na diskové pole. IP Kamery budou připojeny pomocí lokální datové sítě na dohledový a záznamový server. Pro ovládání a dohled bude vybudováno dohledové pracoviště kamerového systému.  
Kamery budou připojeny pomocí optických kabelů ukončených v rozvodných skříních kamerového systému (na nástupištích, ve venkovních prostorách). V rozvodných kamerových skříních bude umístěno příslušenství kamerového systému (průmyslový switch, napájecí zdroj, optický rozváděč a další příslušenství). Jednotlivé kamery budou do rozvodných skříní připojeny pomocí metalických datových kabelů.   
Součástí kamerového systému je i optická a silová kabeláž, zabezpečující napojení a provozování kamer. Kamery budou umístěny na samostatné stožáry (nikoli sklopné), případně na osvětlovací věže nebo stožáry pro IS.  
Kamerový systém musí umožnit po stránce dohledu budoucí začlenění do systému DDTS ŽDC. Nově vybudovaný kamerový systém musí umožnit budoucí začlenění do Kontrolně analytického centra (KAC) a jednotného záznamového prostředí (JZP).  
Všechny aktivní prvky kamerového systému budou dohledovatelné pomocí SNMP protokolu.</t>
  </si>
  <si>
    <t>Detailní popis náplně položky je patrný ze souvisejících dokumentů - PROJEKT, část D.2.4, PS 19-14-33 včetně popisu odchylek od této dokumentace z důvodu etapizace stavby (0. etapa).  
Nutná koordinace s ostatními PS a SO při realizaci pokládky kabelizace.</t>
  </si>
  <si>
    <t xml:space="preserve">  PS 19-14-41</t>
  </si>
  <si>
    <t>ŽST Kunčice nad Labem, MRTS</t>
  </si>
  <si>
    <t>PS 19-14-41</t>
  </si>
  <si>
    <t>V rámci tohoto PS bude vybudován nový IP rádiový systém MRS s jednou základnovou radiostanicí. Stávající rádiový systém MRS bude demontován včetně antény a svodu.  
Pro řízení rádiového systému MRS (základnové radiostanice) bude dodán server sdělovacího zařízení. Ovládání rádiového systému MRS bude integrováno do IP telefonního zapojovače vybudovaného v rámci PS 19 14-22 ŽST Kunčice nad Labem, telefonní zapojovač.  
Systém MRS musí umožnit po stránce dohledu budoucí začlenění do systému DDTS ŽDC.  
Anténa systému bude umístěna na nový stožár vybudovaný v rámci tohoto PS. Zemnící síť stožáru musí být propojena se zemnící sítí nového technologického objektu ŽST Kunčice nad Labem.  
Koaxiální kabel mezi základnovou radiostanicí a anténou bude v zemi uložen do HDPE trubky.  
Napájení nové IP základnové radiostanice bude řešeno z centrálního napájecího zdroje 48V DC vybudovaného v rámci PS 19-14-21 ŽST Kunčice nad Labem, sdělovací zařízení. Pro napájení radiostanice bude dodán panel rozvodu 48V, 24V DC a panel rozvodu 230V AC.  
Záznam hlasové komunikace bude ukládán na záznamové zařízení v ŽST Kunčice nad Labem, vybudované v rámci PS 19 14-22 ŽST Kunčice nad Labem, telefonní zapojovač. Pro záznam budou dodány potřebné licence. Systém MRS musí umožnit budoucí začlenění do Kontrolně analytického centra (KAC) a jednotného záznamového prostředí (JZP).</t>
  </si>
  <si>
    <t>Detailní popis náplně položky je patrný ze souvisejících dokumentů - PROJEKT, část D.2.8, PS 19-14-41 včetně popisu odchylek od této dokumentace z důvodu etapizace stavby (0. etapa).  
Nutná koordinace s ostatními PS a SO při realizaci pokládky kabelizace.</t>
  </si>
  <si>
    <t xml:space="preserve">  PS 19-20-01</t>
  </si>
  <si>
    <t>ŽST Kunčice nad Labem, EZS</t>
  </si>
  <si>
    <t>PS 19-20-01</t>
  </si>
  <si>
    <t>V rámci tohoto PS je navrženo chránit vybrané místnosti a objekty systémem EZS – bude vybudován v novém technologickém objektu, nové trafostanici a ve stávajícím objektu s dieselagregátem. Zajištění objektů bude provedeno jako dvojstupňové (plášťová ochrana, prostorová ochrana). Pro plášťovou ochranu se navrhuje zajistit vstupní dveře do hlídaného prostoru objektu dveřními magnetickými kontakty v lehkém nebo v těžkém provedení. Prostorové zajištění střežených objektů budou zajišťovat prostorová duální čidla (PIR + MW). V technologických místnostech budou rozmístěny požární hlásiče a napojeny na ústřednu EZS. Zabezpečovací ústředna EZS bude umístěna ve sdělovací místnosti. Součástí ústředny bude i napájecí zálohovaný zdroj s možností dobíjení. Ústředna bude napájena ze sítě 230V/50Hz.   
Čidla budou umístěna tak, aby byla zajištěna především plášťová ochrana objektu (okna, dveře atd.) a doplněna o ochranu vnitřních prostorů. Na ústřednu EZS bude připojen ovládací panel, který se navrhuje u vchodu do objektů a v jejich blízkosti budou bezkontaktní čtečky karet kompatibilní se zaměstnaneckými kartami SŽ. Systém EZS bude doplněn o moduly pro dálkovou diagnostiku a parametrizaci ústředen (plná parametrizace EZS ústředen).   
Systémem EZS budou dále vybaveny reléové domky u 2 přejezdů.  
Přenos informací z ústředny bude směřován do jednotného obsluhovacího pracoviště (JOP) zabezpečovacího zařízení. Vybudované systémy EZS musí umožňovat připojení do dohledového pracoviště DDTS ŽDC způsobem uvedeným v Technických specifikacích SŽ č. TS 2/2008-ZSE v planém znění.</t>
  </si>
  <si>
    <t>Detailní popis náplně položky je patrný ze souvisejících dokumentů - PROJEKT, část D.2.4, PS 19-20-01 včetně popisu odchylek od této dokumentace z důvodu etapizace stavby (0. etapa).  
Nutná koordinace s ostatními PS a SO při realizaci pokládky kabelizace.</t>
  </si>
  <si>
    <t xml:space="preserve">  PS 90-14-01</t>
  </si>
  <si>
    <t>ŽST Stará Paka - ŽST Trutnov, optický kabel</t>
  </si>
  <si>
    <t>PS 90-14-01</t>
  </si>
  <si>
    <t>V rámci tohoto PS této stavby bude realizován traťový optický kabel TOK 48 vláken. Kabel bude instalován do HDPE trubky modré v předem vybudované trase traťového kabelu a 3 ochranných trubek HDPE v rámci PS 14-14-11 Stará Paka – Roztoky u Jilemnice, traťový kabel. TOK 48 vláken bude realizován ze ŽST Stará Paka do ŽST Roztoky u Jilemnice. Nebude se tedy realizovat původní návrh, kde se TOK (tehdy dle platné směrnice č. j. 22942/2015-SŽ – O14.označen DOK) navrhoval instalovat:  
• V úseku VB Stará Paka – stávající KK2 v žkm 89,420 (zast. Bělá u St. Paky, trať Stará Paka – Železný Brod): nový DOK přifouknout do stávající provozní HDPE modré barvy k DOK 72 vláken Stará Paka – Železný Brod.  
• V úseku stávající KK2 v žkm 89,420 (zast. Bělá u St. Paky, trať Stará Paka – Železný Brod) – nová KK v žkm 78,456 (zast. Bělá u St. Paky, trať Stará Paka – Trutnov): nový DOK zafouknout do stávající provozní HDPE modré barvy.  
• V úseku nová KK v žkm 78,456 (zast. Bělá u St. Paky, trať Stará Paka – Trutnov) – VB Trutnov: nový DOK zafouknout do nové nebo upravované stávající provozní HDPE modré barvy.  
Traťový optický kabel TOK 48 vláken bude v obou ŽST a na trati vyveden a ukončen dle platné směrnice SŽ TS 1/2022-SZ „Optické kabely a jejich příslušenství v přenosové síti státní organizace Správa železnic, vydání I“, č.j. 6593/2022-SŽ-GŘ-O14 ze dne 21. března 2022.   
V traťových úsecích se navrhuje realizovat napojení reléových domků umístěných u železničních přejezdů na optickou kabelizaci. U přejezdu P4498 v km 81,861 bude pouze instalována kabelová komora s rezervou TOK v délce 120m pro možnost realizace výpichu z TOK po modernizaci PZZ.  
Vzhledem k nutnosti přípravy na ETCS bude potřebné instalovat další kabelovou komoru v km 75,035 s rezervou TOK v délce 120m pro možnost realizace budoucího výpichu.</t>
  </si>
  <si>
    <t>Detailní popis náplně položky je patrný ze souvisejících dokumentů - PROJEKT, část D.2.5, PS 90-14-01 včetně popisu odchylek od této dokumentace z důvodu etapizace stavby (0. etapa).  
Nutná koordinace s ostatními PS a SO při realizaci pokládky kabelizace.</t>
  </si>
  <si>
    <t>D.2.1.5</t>
  </si>
  <si>
    <t>Ostatní inženýrské objekty</t>
  </si>
  <si>
    <t xml:space="preserve">  SO 14-10-01</t>
  </si>
  <si>
    <t>Stará Paka - Roztoky u Jilemnice, přeložky a ochrany stáv. sděl. kabelů SŽDC</t>
  </si>
  <si>
    <t>SO 14-10-01</t>
  </si>
  <si>
    <t>Ve všech místech, kde bude ohrožen stavebními pracemi, bude stávající traťový kabel v předstihu před zahájením těchto prací přeložen. Kabel uložený zemní trase se přeloží hloubkově mimo prostor stavebních prací. Případně se použije kabelová vložka, která se na stávající kabel naspojkuje ve smršťovacích spojkách. Nová trasa bude podpovrchová, v nezbytné délce a pro náhradu se použije stejný nebo dostupný typ kabelu o minimální potřebné dimenzi. V propočtové části se uvažuje v případě variantního řešení některých úseků s nejméně příznivou variantou přeložek, tedy s případným použitím nového kabelu, který se naspojkuje na stávající. V místech kde kabel kříží komunikaci, cestu nebo propustek bude kabel ve vrapované chráničce. V úsecích dotčených opravou železničního svršku bude nutno stávající kabely (z důvodu nedostatečného krytí) nahradit novými kabelovými vložkami, které budou uloženy s krytím vyhovujícím novému železničním svršku. Kabel bude naspojkován na stávající pomocí smršťovacích spojek.</t>
  </si>
  <si>
    <t>Detailní popis náplně položky je patrný ze souvisejících dokumentů - PROJEKT, část E.1.5, SO 14-10-01 včetně popisu odchylek od této dokumentace z důvodu etapizace stavby (0. etapa).  
Nutná koordinace s ostatními PS a SO při realizaci pokládky kabelizace.</t>
  </si>
  <si>
    <t xml:space="preserve">  SO 19-10-01</t>
  </si>
  <si>
    <t>ŽST Kunčice nad Labem, přeložky a ochrany stáv. sděl. kabelů SŽDC</t>
  </si>
  <si>
    <t>SO 19-10-01</t>
  </si>
  <si>
    <t>Ve všech místech, kde bude ohrožen stavebními pracemi, bude stávající traťový kabel v předstihu před zahájením těchto prací přeložen. Kabel uložený zemní trase se přeloží hloubkově mimo prostor stavebních prací. Případně se použije kabelová vložka, která se na stávající kabel naspojkuje ve smršťovacích spojkách. Nová trasa bude podpovrchová, v nezbytné délce a pro náhradu se použije stejný nebo dostupný typ kabelu o minimální potřebné dimenzi. V propočtové části se uvažuje v případě variantního řešení některých úseků s nejméně příznivou variantou přeložek, tedy s případným použitím nového kabelu, který se naspojkuje na stávající. V místech kde kabel kříží komunikaci, cestu nebo propustek bude kabel ve vrapované chráničce. V žst. Kunčice nad Labem se jedná o následující přeložky a úpravy stávajících drážních sdělovacích kabelů (TK):  
- 97,351 Křížení trasy TK s žel. tratí.  
Kabel bude dotčený stavebními pracemi. V úseku dotčeném opravou železničního svršku bude nutno stávající kabel (z důvodu nedostatečného krytí) nahradit novou kabelovou vložkou, která bude uložena s krytím vyhovujícím novému železničním svršku. Kabel bude naspojkován na stávající pomocí smršťovacích spojek.</t>
  </si>
  <si>
    <t>Detailní popis náplně položky je patrný ze souvisejících dokumentů - PROJEKT, část E.1.5, SO 19-10-01 včetně popisu odchylek od této dokumentace z důvodu etapizace stavby (0. etapa).  
Nutná koordinace s ostatními PS a SO při realizaci pokládky kabelizace.</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</si>
  <si>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</si>
  <si>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</si>
  <si>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</si>
  <si>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</si>
  <si>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</si>
  <si>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</si>
  <si>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</si>
  <si>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</si>
  <si>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[A]</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</si>
  <si>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</si>
  <si>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</si>
  <si>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</si>
  <si>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</si>
  <si>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</si>
  <si>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</si>
  <si>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</si>
  <si>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Ostatní</t>
  </si>
  <si>
    <t>4</t>
  </si>
  <si>
    <t>VSEOB004</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</si>
  <si>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</si>
  <si>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</si>
  <si>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</si>
  <si>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5</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</si>
  <si>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</si>
  <si>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</si>
  <si>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</si>
  <si>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</si>
  <si>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6</t>
  </si>
  <si>
    <t>VSEOB006</t>
  </si>
  <si>
    <t>Geodetické práce v rámci geodetické vytyčovací sítě stavby</t>
  </si>
  <si>
    <t>Souhrn geodetických činností při zřizování a vedení bodů geodetické vytyčovací sítě stavby</t>
  </si>
  <si>
    <t>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</si>
  <si>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7</t>
  </si>
  <si>
    <t>VSEOB008</t>
  </si>
  <si>
    <t>Ekologický dozor - zajištění ochrany fauny, flory , dle rozhodnutí KUSK OŽP</t>
  </si>
  <si>
    <t>Ekologický dozor</t>
  </si>
  <si>
    <t>Položka zahrnuje veškeré činnosti nezbytné k zajištění ochrany fauny, flory a k realizaci doporučených opatření popsaných v H.3 Vyjádření dotčených organizací a orgánů státní správy - "5. KÚ Libereckého kraje - povolení výjimky.pdf" Rozhodnutí KÚLK, č.j. KULK 59614/2019 z 20.8.2019</t>
  </si>
  <si>
    <t>8</t>
  </si>
  <si>
    <t>VSEOB009</t>
  </si>
  <si>
    <t>Stabilizace bodů geodetické vytyčovací sítě</t>
  </si>
  <si>
    <t>KUS</t>
  </si>
  <si>
    <t>11ks</t>
  </si>
  <si>
    <t>v předepsaném rozsahu a počtu dle VTP a ZTP   
Celkem 11=11.000 [A]</t>
  </si>
  <si>
    <t>9</t>
  </si>
  <si>
    <t>VSEOB012</t>
  </si>
  <si>
    <t>Nájmy hrazené zhotovitelem stavby</t>
  </si>
  <si>
    <t>Nájmy hrazené zhotovitelem  
dočasné zábory do 1 roku</t>
  </si>
  <si>
    <t>Položka zahrnuje veškeré činnosti nezbytné k zajištění daného předmětu dle názvu položky během realizace stavby, v části dok "I - Geodetická dokumentace" podklad zpracovaný podle jiných právních předpisů. Položka zahrnuje  všechny nezbytné práce, náklady a zařízení  včetně  všech doprav a pomocného materiálu, zpráv, projednání nutných pro uskutečnění této činnosti.</t>
  </si>
  <si>
    <t>10</t>
  </si>
  <si>
    <t>VSEOB013</t>
  </si>
  <si>
    <t>Publicita</t>
  </si>
  <si>
    <t>Zajištění propagace stavby</t>
  </si>
  <si>
    <t>v předepsaném rozsahu a počtu dle VTP a ZTP  
Celkem 1=1.000 [A]</t>
  </si>
  <si>
    <t>v předepsaném rozsahu a počtu dle ZTP část Publicita.</t>
  </si>
  <si>
    <t>11</t>
  </si>
  <si>
    <t>VSEOB014</t>
  </si>
  <si>
    <t>Exkurze pro studenty</t>
  </si>
  <si>
    <t>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materiál:0</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</si>
</sst>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styles" Target="styles.xml" /><Relationship Id="rId19" Type="http://schemas.openxmlformats.org/officeDocument/2006/relationships/sharedStrings" Target="sharedStrings.xml" /><Relationship Id="rId2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9"/>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0+C10+C13+C25+C28</f>
      </c>
    </row>
    <row r="7" spans="2:3" ht="12.75" customHeight="1">
      <c r="B7" s="8" t="s">
        <v>7</v>
      </c>
      <c s="10">
        <f>0+E10+E13+E25+E28</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14-28-21'!K8+'PS 14-28-21'!M8</f>
      </c>
      <c s="14">
        <f>C11*0.21</f>
      </c>
      <c s="14">
        <f>C11+D11</f>
      </c>
      <c s="13">
        <f>'PS 14-28-21'!T7</f>
      </c>
    </row>
    <row r="12" spans="1:6" ht="12.75">
      <c r="A12" s="11" t="s">
        <v>57</v>
      </c>
      <c s="12" t="s">
        <v>58</v>
      </c>
      <c s="14">
        <f>'PS 19-28-11'!K8+'PS 19-28-11'!M8</f>
      </c>
      <c s="14">
        <f>C12*0.21</f>
      </c>
      <c s="14">
        <f>C12+D12</f>
      </c>
      <c s="13">
        <f>'PS 19-28-11'!T7</f>
      </c>
    </row>
    <row r="13" spans="1:6" ht="12.75">
      <c r="A13" s="11" t="s">
        <v>62</v>
      </c>
      <c s="12" t="s">
        <v>63</v>
      </c>
      <c s="14">
        <f>0+C14+C15+C16+C17+C18+C19+C20+C21+C22+C23+C24</f>
      </c>
      <c s="14">
        <f>C13*0.21</f>
      </c>
      <c s="14">
        <f>0+E14+E15+E16+E17+E18+E19+E20+E21+E22+E23+E24</f>
      </c>
      <c s="13">
        <f>0+F14+F15+F16+F17+F18+F19+F20+F21+F22+F23+F24</f>
      </c>
    </row>
    <row r="14" spans="1:6" ht="12.75">
      <c r="A14" s="11" t="s">
        <v>64</v>
      </c>
      <c s="12" t="s">
        <v>65</v>
      </c>
      <c s="14">
        <f>'PS 14-14-11'!K8+'PS 14-14-11'!M8</f>
      </c>
      <c s="14">
        <f>C14*0.21</f>
      </c>
      <c s="14">
        <f>C14+D14</f>
      </c>
      <c s="13">
        <f>'PS 14-14-11'!T7</f>
      </c>
    </row>
    <row r="15" spans="1:6" ht="12.75">
      <c r="A15" s="11" t="s">
        <v>69</v>
      </c>
      <c s="12" t="s">
        <v>70</v>
      </c>
      <c s="14">
        <f>'PS 14-14-31'!K8+'PS 14-14-31'!M8</f>
      </c>
      <c s="14">
        <f>C15*0.21</f>
      </c>
      <c s="14">
        <f>C15+D15</f>
      </c>
      <c s="13">
        <f>'PS 14-14-31'!T7</f>
      </c>
    </row>
    <row r="16" spans="1:6" ht="12.75">
      <c r="A16" s="11" t="s">
        <v>74</v>
      </c>
      <c s="12" t="s">
        <v>75</v>
      </c>
      <c s="14">
        <f>'PS 19-14-11'!K8+'PS 19-14-11'!M8</f>
      </c>
      <c s="14">
        <f>C16*0.21</f>
      </c>
      <c s="14">
        <f>C16+D16</f>
      </c>
      <c s="13">
        <f>'PS 19-14-11'!T7</f>
      </c>
    </row>
    <row r="17" spans="1:6" ht="12.75">
      <c r="A17" s="11" t="s">
        <v>80</v>
      </c>
      <c s="12" t="s">
        <v>81</v>
      </c>
      <c s="14">
        <f>'PS 19-14-21'!K8+'PS 19-14-21'!M8</f>
      </c>
      <c s="14">
        <f>C17*0.21</f>
      </c>
      <c s="14">
        <f>C17+D17</f>
      </c>
      <c s="13">
        <f>'PS 19-14-21'!T7</f>
      </c>
    </row>
    <row r="18" spans="1:6" ht="12.75">
      <c r="A18" s="11" t="s">
        <v>85</v>
      </c>
      <c s="12" t="s">
        <v>86</v>
      </c>
      <c s="14">
        <f>'PS 19-14-22'!K8+'PS 19-14-22'!M8</f>
      </c>
      <c s="14">
        <f>C18*0.21</f>
      </c>
      <c s="14">
        <f>C18+D18</f>
      </c>
      <c s="13">
        <f>'PS 19-14-22'!T7</f>
      </c>
    </row>
    <row r="19" spans="1:6" ht="12.75">
      <c r="A19" s="11" t="s">
        <v>90</v>
      </c>
      <c s="12" t="s">
        <v>91</v>
      </c>
      <c s="14">
        <f>'PS 19-14-31'!K8+'PS 19-14-31'!M8</f>
      </c>
      <c s="14">
        <f>C19*0.21</f>
      </c>
      <c s="14">
        <f>C19+D19</f>
      </c>
      <c s="13">
        <f>'PS 19-14-31'!T7</f>
      </c>
    </row>
    <row r="20" spans="1:6" ht="12.75">
      <c r="A20" s="11" t="s">
        <v>95</v>
      </c>
      <c s="12" t="s">
        <v>96</v>
      </c>
      <c s="14">
        <f>'PS 19-14-32'!K8+'PS 19-14-32'!M8</f>
      </c>
      <c s="14">
        <f>C20*0.21</f>
      </c>
      <c s="14">
        <f>C20+D20</f>
      </c>
      <c s="13">
        <f>'PS 19-14-32'!T7</f>
      </c>
    </row>
    <row r="21" spans="1:6" ht="12.75">
      <c r="A21" s="11" t="s">
        <v>101</v>
      </c>
      <c s="12" t="s">
        <v>102</v>
      </c>
      <c s="14">
        <f>'PS 19-14-33'!K8+'PS 19-14-33'!M8</f>
      </c>
      <c s="14">
        <f>C21*0.21</f>
      </c>
      <c s="14">
        <f>C21+D21</f>
      </c>
      <c s="13">
        <f>'PS 19-14-33'!T7</f>
      </c>
    </row>
    <row r="22" spans="1:6" ht="12.75">
      <c r="A22" s="11" t="s">
        <v>106</v>
      </c>
      <c s="12" t="s">
        <v>107</v>
      </c>
      <c s="14">
        <f>'PS 19-14-41'!K8+'PS 19-14-41'!M8</f>
      </c>
      <c s="14">
        <f>C22*0.21</f>
      </c>
      <c s="14">
        <f>C22+D22</f>
      </c>
      <c s="13">
        <f>'PS 19-14-41'!T7</f>
      </c>
    </row>
    <row r="23" spans="1:6" ht="12.75">
      <c r="A23" s="11" t="s">
        <v>111</v>
      </c>
      <c s="12" t="s">
        <v>112</v>
      </c>
      <c s="14">
        <f>'PS 19-20-01'!K8+'PS 19-20-01'!M8</f>
      </c>
      <c s="14">
        <f>C23*0.21</f>
      </c>
      <c s="14">
        <f>C23+D23</f>
      </c>
      <c s="13">
        <f>'PS 19-20-01'!T7</f>
      </c>
    </row>
    <row r="24" spans="1:6" ht="12.75">
      <c r="A24" s="11" t="s">
        <v>116</v>
      </c>
      <c s="12" t="s">
        <v>117</v>
      </c>
      <c s="14">
        <f>'PS 90-14-01'!K8+'PS 90-14-01'!M8</f>
      </c>
      <c s="14">
        <f>C24*0.21</f>
      </c>
      <c s="14">
        <f>C24+D24</f>
      </c>
      <c s="13">
        <f>'PS 90-14-01'!T7</f>
      </c>
    </row>
    <row r="25" spans="1:6" ht="12.75">
      <c r="A25" s="11" t="s">
        <v>121</v>
      </c>
      <c s="12" t="s">
        <v>122</v>
      </c>
      <c s="14">
        <f>0+C26+C27</f>
      </c>
      <c s="14">
        <f>C25*0.21</f>
      </c>
      <c s="14">
        <f>0+E26+E27</f>
      </c>
      <c s="13">
        <f>0+F26+F27</f>
      </c>
    </row>
    <row r="26" spans="1:6" ht="12.75">
      <c r="A26" s="11" t="s">
        <v>123</v>
      </c>
      <c s="12" t="s">
        <v>124</v>
      </c>
      <c s="14">
        <f>'SO 14-10-01'!K8+'SO 14-10-01'!M8</f>
      </c>
      <c s="14">
        <f>C26*0.21</f>
      </c>
      <c s="14">
        <f>C26+D26</f>
      </c>
      <c s="13">
        <f>'SO 14-10-01'!T7</f>
      </c>
    </row>
    <row r="27" spans="1:6" ht="12.75">
      <c r="A27" s="11" t="s">
        <v>128</v>
      </c>
      <c s="12" t="s">
        <v>129</v>
      </c>
      <c s="14">
        <f>'SO 19-10-01'!K8+'SO 19-10-01'!M8</f>
      </c>
      <c s="14">
        <f>C27*0.21</f>
      </c>
      <c s="14">
        <f>C27+D27</f>
      </c>
      <c s="13">
        <f>'SO 19-10-01'!T7</f>
      </c>
    </row>
    <row r="28" spans="1:6" ht="12.75">
      <c r="A28" s="11" t="s">
        <v>133</v>
      </c>
      <c s="12" t="s">
        <v>134</v>
      </c>
      <c s="14">
        <f>0+C29</f>
      </c>
      <c s="14">
        <f>C28*0.21</f>
      </c>
      <c s="14">
        <f>0+E29</f>
      </c>
      <c s="13">
        <f>0+F29</f>
      </c>
    </row>
    <row r="29" spans="1:6" ht="12.75">
      <c r="A29" s="11" t="s">
        <v>135</v>
      </c>
      <c s="12" t="s">
        <v>134</v>
      </c>
      <c s="14">
        <f>'SO 98-98'!K8+'SO 98-98'!M8</f>
      </c>
      <c s="14">
        <f>C29*0.21</f>
      </c>
      <c s="14">
        <f>C29+D29</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62</v>
      </c>
      <c s="41">
        <f>Rekapitulace!C13</f>
      </c>
      <c s="20" t="s">
        <v>0</v>
      </c>
      <c t="s">
        <v>23</v>
      </c>
      <c t="s">
        <v>27</v>
      </c>
    </row>
    <row r="4" spans="1:16" ht="32" customHeight="1">
      <c r="A4" s="24" t="s">
        <v>20</v>
      </c>
      <c s="25" t="s">
        <v>28</v>
      </c>
      <c s="27" t="s">
        <v>62</v>
      </c>
      <c r="E4" s="26" t="s">
        <v>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97</v>
      </c>
      <c r="E8" s="30" t="s">
        <v>96</v>
      </c>
      <c r="J8" s="29">
        <f>0+J9</f>
      </c>
      <c s="29">
        <f>0+K9</f>
      </c>
      <c s="29">
        <f>0+L9</f>
      </c>
      <c s="29">
        <f>0+M9</f>
      </c>
    </row>
    <row r="9" spans="1:13" ht="12.75">
      <c r="A9" t="s">
        <v>46</v>
      </c>
      <c r="C9" s="31" t="s">
        <v>47</v>
      </c>
      <c r="E9" s="33" t="s">
        <v>63</v>
      </c>
      <c r="J9" s="32">
        <f>0</f>
      </c>
      <c s="32">
        <f>0</f>
      </c>
      <c s="32">
        <f>0+L10</f>
      </c>
      <c s="32">
        <f>0+M10</f>
      </c>
    </row>
    <row r="10" spans="1:16" ht="12.75">
      <c r="A10" t="s">
        <v>48</v>
      </c>
      <c s="34" t="s">
        <v>47</v>
      </c>
      <c s="34" t="s">
        <v>49</v>
      </c>
      <c s="35" t="s">
        <v>5</v>
      </c>
      <c s="6" t="s">
        <v>98</v>
      </c>
      <c s="36" t="s">
        <v>50</v>
      </c>
      <c s="37">
        <v>1</v>
      </c>
      <c s="36">
        <v>0</v>
      </c>
      <c s="36">
        <f>ROUND(G10*H10,6)</f>
      </c>
      <c r="L10" s="38">
        <v>0</v>
      </c>
      <c s="32">
        <f>ROUND(ROUND(L10,2)*ROUND(G10,3),2)</f>
      </c>
      <c s="36" t="s">
        <v>51</v>
      </c>
      <c>
        <f>(M10*21)/100</f>
      </c>
      <c t="s">
        <v>27</v>
      </c>
    </row>
    <row r="11" spans="1:5" ht="344.25">
      <c r="A11" s="35" t="s">
        <v>52</v>
      </c>
      <c r="E11" s="39" t="s">
        <v>99</v>
      </c>
    </row>
    <row r="12" spans="1:5" ht="12.75">
      <c r="A12" s="35" t="s">
        <v>54</v>
      </c>
      <c r="E12" s="40" t="s">
        <v>5</v>
      </c>
    </row>
    <row r="13" spans="1:5" ht="51">
      <c r="A13" t="s">
        <v>55</v>
      </c>
      <c r="E13" s="39" t="s">
        <v>100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62</v>
      </c>
      <c s="41">
        <f>Rekapitulace!C13</f>
      </c>
      <c s="20" t="s">
        <v>0</v>
      </c>
      <c t="s">
        <v>23</v>
      </c>
      <c t="s">
        <v>27</v>
      </c>
    </row>
    <row r="4" spans="1:16" ht="32" customHeight="1">
      <c r="A4" s="24" t="s">
        <v>20</v>
      </c>
      <c s="25" t="s">
        <v>28</v>
      </c>
      <c s="27" t="s">
        <v>62</v>
      </c>
      <c r="E4" s="26" t="s">
        <v>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103</v>
      </c>
      <c r="E8" s="30" t="s">
        <v>102</v>
      </c>
      <c r="J8" s="29">
        <f>0+J9</f>
      </c>
      <c s="29">
        <f>0+K9</f>
      </c>
      <c s="29">
        <f>0+L9</f>
      </c>
      <c s="29">
        <f>0+M9</f>
      </c>
    </row>
    <row r="9" spans="1:13" ht="12.75">
      <c r="A9" t="s">
        <v>46</v>
      </c>
      <c r="C9" s="31" t="s">
        <v>47</v>
      </c>
      <c r="E9" s="33" t="s">
        <v>63</v>
      </c>
      <c r="J9" s="32">
        <f>0</f>
      </c>
      <c s="32">
        <f>0</f>
      </c>
      <c s="32">
        <f>0+L10</f>
      </c>
      <c s="32">
        <f>0+M10</f>
      </c>
    </row>
    <row r="10" spans="1:16" ht="12.75">
      <c r="A10" t="s">
        <v>48</v>
      </c>
      <c s="34" t="s">
        <v>47</v>
      </c>
      <c s="34" t="s">
        <v>49</v>
      </c>
      <c s="35" t="s">
        <v>5</v>
      </c>
      <c s="6" t="s">
        <v>102</v>
      </c>
      <c s="36" t="s">
        <v>50</v>
      </c>
      <c s="37">
        <v>1</v>
      </c>
      <c s="36">
        <v>0</v>
      </c>
      <c s="36">
        <f>ROUND(G10*H10,6)</f>
      </c>
      <c r="L10" s="38">
        <v>0</v>
      </c>
      <c s="32">
        <f>ROUND(ROUND(L10,2)*ROUND(G10,3),2)</f>
      </c>
      <c s="36" t="s">
        <v>51</v>
      </c>
      <c>
        <f>(M10*21)/100</f>
      </c>
      <c t="s">
        <v>27</v>
      </c>
    </row>
    <row r="11" spans="1:5" ht="255">
      <c r="A11" s="35" t="s">
        <v>52</v>
      </c>
      <c r="E11" s="39" t="s">
        <v>104</v>
      </c>
    </row>
    <row r="12" spans="1:5" ht="12.75">
      <c r="A12" s="35" t="s">
        <v>54</v>
      </c>
      <c r="E12" s="40" t="s">
        <v>5</v>
      </c>
    </row>
    <row r="13" spans="1:5" ht="51">
      <c r="A13" t="s">
        <v>55</v>
      </c>
      <c r="E13" s="39" t="s">
        <v>105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62</v>
      </c>
      <c s="41">
        <f>Rekapitulace!C13</f>
      </c>
      <c s="20" t="s">
        <v>0</v>
      </c>
      <c t="s">
        <v>23</v>
      </c>
      <c t="s">
        <v>27</v>
      </c>
    </row>
    <row r="4" spans="1:16" ht="32" customHeight="1">
      <c r="A4" s="24" t="s">
        <v>20</v>
      </c>
      <c s="25" t="s">
        <v>28</v>
      </c>
      <c s="27" t="s">
        <v>62</v>
      </c>
      <c r="E4" s="26" t="s">
        <v>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108</v>
      </c>
      <c r="E8" s="30" t="s">
        <v>107</v>
      </c>
      <c r="J8" s="29">
        <f>0+J9</f>
      </c>
      <c s="29">
        <f>0+K9</f>
      </c>
      <c s="29">
        <f>0+L9</f>
      </c>
      <c s="29">
        <f>0+M9</f>
      </c>
    </row>
    <row r="9" spans="1:13" ht="12.75">
      <c r="A9" t="s">
        <v>46</v>
      </c>
      <c r="C9" s="31" t="s">
        <v>47</v>
      </c>
      <c r="E9" s="33" t="s">
        <v>63</v>
      </c>
      <c r="J9" s="32">
        <f>0</f>
      </c>
      <c s="32">
        <f>0</f>
      </c>
      <c s="32">
        <f>0+L10</f>
      </c>
      <c s="32">
        <f>0+M10</f>
      </c>
    </row>
    <row r="10" spans="1:16" ht="12.75">
      <c r="A10" t="s">
        <v>48</v>
      </c>
      <c s="34" t="s">
        <v>47</v>
      </c>
      <c s="34" t="s">
        <v>49</v>
      </c>
      <c s="35" t="s">
        <v>5</v>
      </c>
      <c s="6" t="s">
        <v>107</v>
      </c>
      <c s="36" t="s">
        <v>50</v>
      </c>
      <c s="37">
        <v>1</v>
      </c>
      <c s="36">
        <v>0</v>
      </c>
      <c s="36">
        <f>ROUND(G10*H10,6)</f>
      </c>
      <c r="L10" s="38">
        <v>0</v>
      </c>
      <c s="32">
        <f>ROUND(ROUND(L10,2)*ROUND(G10,3),2)</f>
      </c>
      <c s="36" t="s">
        <v>51</v>
      </c>
      <c>
        <f>(M10*21)/100</f>
      </c>
      <c t="s">
        <v>27</v>
      </c>
    </row>
    <row r="11" spans="1:5" ht="293.25">
      <c r="A11" s="35" t="s">
        <v>52</v>
      </c>
      <c r="E11" s="39" t="s">
        <v>109</v>
      </c>
    </row>
    <row r="12" spans="1:5" ht="12.75">
      <c r="A12" s="35" t="s">
        <v>54</v>
      </c>
      <c r="E12" s="40" t="s">
        <v>5</v>
      </c>
    </row>
    <row r="13" spans="1:5" ht="51">
      <c r="A13" t="s">
        <v>55</v>
      </c>
      <c r="E13" s="39" t="s">
        <v>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62</v>
      </c>
      <c s="41">
        <f>Rekapitulace!C13</f>
      </c>
      <c s="20" t="s">
        <v>0</v>
      </c>
      <c t="s">
        <v>23</v>
      </c>
      <c t="s">
        <v>27</v>
      </c>
    </row>
    <row r="4" spans="1:16" ht="32" customHeight="1">
      <c r="A4" s="24" t="s">
        <v>20</v>
      </c>
      <c s="25" t="s">
        <v>28</v>
      </c>
      <c s="27" t="s">
        <v>62</v>
      </c>
      <c r="E4" s="26" t="s">
        <v>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113</v>
      </c>
      <c r="E8" s="30" t="s">
        <v>112</v>
      </c>
      <c r="J8" s="29">
        <f>0+J9</f>
      </c>
      <c s="29">
        <f>0+K9</f>
      </c>
      <c s="29">
        <f>0+L9</f>
      </c>
      <c s="29">
        <f>0+M9</f>
      </c>
    </row>
    <row r="9" spans="1:13" ht="12.75">
      <c r="A9" t="s">
        <v>46</v>
      </c>
      <c r="C9" s="31" t="s">
        <v>47</v>
      </c>
      <c r="E9" s="33" t="s">
        <v>63</v>
      </c>
      <c r="J9" s="32">
        <f>0</f>
      </c>
      <c s="32">
        <f>0</f>
      </c>
      <c s="32">
        <f>0+L10</f>
      </c>
      <c s="32">
        <f>0+M10</f>
      </c>
    </row>
    <row r="10" spans="1:16" ht="12.75">
      <c r="A10" t="s">
        <v>48</v>
      </c>
      <c s="34" t="s">
        <v>47</v>
      </c>
      <c s="34" t="s">
        <v>49</v>
      </c>
      <c s="35" t="s">
        <v>5</v>
      </c>
      <c s="6" t="s">
        <v>112</v>
      </c>
      <c s="36" t="s">
        <v>50</v>
      </c>
      <c s="37">
        <v>1</v>
      </c>
      <c s="36">
        <v>0</v>
      </c>
      <c s="36">
        <f>ROUND(G10*H10,6)</f>
      </c>
      <c r="L10" s="38">
        <v>0</v>
      </c>
      <c s="32">
        <f>ROUND(ROUND(L10,2)*ROUND(G10,3),2)</f>
      </c>
      <c s="36" t="s">
        <v>51</v>
      </c>
      <c>
        <f>(M10*21)/100</f>
      </c>
      <c t="s">
        <v>27</v>
      </c>
    </row>
    <row r="11" spans="1:5" ht="267.75">
      <c r="A11" s="35" t="s">
        <v>52</v>
      </c>
      <c r="E11" s="39" t="s">
        <v>114</v>
      </c>
    </row>
    <row r="12" spans="1:5" ht="12.75">
      <c r="A12" s="35" t="s">
        <v>54</v>
      </c>
      <c r="E12" s="40" t="s">
        <v>5</v>
      </c>
    </row>
    <row r="13" spans="1:5" ht="51">
      <c r="A13" t="s">
        <v>55</v>
      </c>
      <c r="E13" s="39" t="s">
        <v>115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62</v>
      </c>
      <c s="41">
        <f>Rekapitulace!C13</f>
      </c>
      <c s="20" t="s">
        <v>0</v>
      </c>
      <c t="s">
        <v>23</v>
      </c>
      <c t="s">
        <v>27</v>
      </c>
    </row>
    <row r="4" spans="1:16" ht="32" customHeight="1">
      <c r="A4" s="24" t="s">
        <v>20</v>
      </c>
      <c s="25" t="s">
        <v>28</v>
      </c>
      <c s="27" t="s">
        <v>62</v>
      </c>
      <c r="E4" s="26" t="s">
        <v>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118</v>
      </c>
      <c r="E8" s="30" t="s">
        <v>117</v>
      </c>
      <c r="J8" s="29">
        <f>0+J9</f>
      </c>
      <c s="29">
        <f>0+K9</f>
      </c>
      <c s="29">
        <f>0+L9</f>
      </c>
      <c s="29">
        <f>0+M9</f>
      </c>
    </row>
    <row r="9" spans="1:13" ht="12.75">
      <c r="A9" t="s">
        <v>46</v>
      </c>
      <c r="C9" s="31" t="s">
        <v>47</v>
      </c>
      <c r="E9" s="33" t="s">
        <v>63</v>
      </c>
      <c r="J9" s="32">
        <f>0</f>
      </c>
      <c s="32">
        <f>0</f>
      </c>
      <c s="32">
        <f>0+L10</f>
      </c>
      <c s="32">
        <f>0+M10</f>
      </c>
    </row>
    <row r="10" spans="1:16" ht="12.75">
      <c r="A10" t="s">
        <v>48</v>
      </c>
      <c s="34" t="s">
        <v>47</v>
      </c>
      <c s="34" t="s">
        <v>49</v>
      </c>
      <c s="35" t="s">
        <v>5</v>
      </c>
      <c s="6" t="s">
        <v>117</v>
      </c>
      <c s="36" t="s">
        <v>50</v>
      </c>
      <c s="37">
        <v>1</v>
      </c>
      <c s="36">
        <v>0</v>
      </c>
      <c s="36">
        <f>ROUND(G10*H10,6)</f>
      </c>
      <c r="L10" s="38">
        <v>0</v>
      </c>
      <c s="32">
        <f>ROUND(ROUND(L10,2)*ROUND(G10,3),2)</f>
      </c>
      <c s="36" t="s">
        <v>51</v>
      </c>
      <c>
        <f>(M10*21)/100</f>
      </c>
      <c t="s">
        <v>27</v>
      </c>
    </row>
    <row r="11" spans="1:5" ht="331.5">
      <c r="A11" s="35" t="s">
        <v>52</v>
      </c>
      <c r="E11" s="39" t="s">
        <v>119</v>
      </c>
    </row>
    <row r="12" spans="1:5" ht="12.75">
      <c r="A12" s="35" t="s">
        <v>54</v>
      </c>
      <c r="E12" s="40" t="s">
        <v>5</v>
      </c>
    </row>
    <row r="13" spans="1:5" ht="51">
      <c r="A13" t="s">
        <v>55</v>
      </c>
      <c r="E13" s="39" t="s">
        <v>120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v>
      </c>
      <c s="41">
        <f>Rekapitulace!C25</f>
      </c>
      <c s="20" t="s">
        <v>0</v>
      </c>
      <c t="s">
        <v>23</v>
      </c>
      <c t="s">
        <v>27</v>
      </c>
    </row>
    <row r="4" spans="1:16" ht="32" customHeight="1">
      <c r="A4" s="24" t="s">
        <v>20</v>
      </c>
      <c s="25" t="s">
        <v>28</v>
      </c>
      <c s="27" t="s">
        <v>121</v>
      </c>
      <c r="E4" s="26" t="s">
        <v>122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25.5">
      <c r="A8" t="s">
        <v>44</v>
      </c>
      <c r="C8" s="28" t="s">
        <v>125</v>
      </c>
      <c r="E8" s="30" t="s">
        <v>124</v>
      </c>
      <c r="J8" s="29">
        <f>0+J9</f>
      </c>
      <c s="29">
        <f>0+K9</f>
      </c>
      <c s="29">
        <f>0+L9</f>
      </c>
      <c s="29">
        <f>0+M9</f>
      </c>
    </row>
    <row r="9" spans="1:13" ht="12.75">
      <c r="A9" t="s">
        <v>46</v>
      </c>
      <c r="C9" s="31" t="s">
        <v>47</v>
      </c>
      <c r="E9" s="33" t="s">
        <v>63</v>
      </c>
      <c r="J9" s="32">
        <f>0</f>
      </c>
      <c s="32">
        <f>0</f>
      </c>
      <c s="32">
        <f>0+L10</f>
      </c>
      <c s="32">
        <f>0+M10</f>
      </c>
    </row>
    <row r="10" spans="1:16" ht="12.75">
      <c r="A10" t="s">
        <v>48</v>
      </c>
      <c s="34" t="s">
        <v>47</v>
      </c>
      <c s="34" t="s">
        <v>49</v>
      </c>
      <c s="35" t="s">
        <v>5</v>
      </c>
      <c s="6" t="s">
        <v>124</v>
      </c>
      <c s="36" t="s">
        <v>50</v>
      </c>
      <c s="37">
        <v>1</v>
      </c>
      <c s="36">
        <v>0</v>
      </c>
      <c s="36">
        <f>ROUND(G10*H10,6)</f>
      </c>
      <c r="L10" s="38">
        <v>0</v>
      </c>
      <c s="32">
        <f>ROUND(ROUND(L10,2)*ROUND(G10,3),2)</f>
      </c>
      <c s="36" t="s">
        <v>51</v>
      </c>
      <c>
        <f>(M10*21)/100</f>
      </c>
      <c t="s">
        <v>27</v>
      </c>
    </row>
    <row r="11" spans="1:5" ht="165.75">
      <c r="A11" s="35" t="s">
        <v>52</v>
      </c>
      <c r="E11" s="39" t="s">
        <v>126</v>
      </c>
    </row>
    <row r="12" spans="1:5" ht="12.75">
      <c r="A12" s="35" t="s">
        <v>54</v>
      </c>
      <c r="E12" s="40" t="s">
        <v>5</v>
      </c>
    </row>
    <row r="13" spans="1:5" ht="51">
      <c r="A13" t="s">
        <v>55</v>
      </c>
      <c r="E13" s="39" t="s">
        <v>127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v>
      </c>
      <c s="41">
        <f>Rekapitulace!C25</f>
      </c>
      <c s="20" t="s">
        <v>0</v>
      </c>
      <c t="s">
        <v>23</v>
      </c>
      <c t="s">
        <v>27</v>
      </c>
    </row>
    <row r="4" spans="1:16" ht="32" customHeight="1">
      <c r="A4" s="24" t="s">
        <v>20</v>
      </c>
      <c s="25" t="s">
        <v>28</v>
      </c>
      <c s="27" t="s">
        <v>121</v>
      </c>
      <c r="E4" s="26" t="s">
        <v>122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130</v>
      </c>
      <c r="E8" s="30" t="s">
        <v>129</v>
      </c>
      <c r="J8" s="29">
        <f>0+J9</f>
      </c>
      <c s="29">
        <f>0+K9</f>
      </c>
      <c s="29">
        <f>0+L9</f>
      </c>
      <c s="29">
        <f>0+M9</f>
      </c>
    </row>
    <row r="9" spans="1:13" ht="12.75">
      <c r="A9" t="s">
        <v>46</v>
      </c>
      <c r="C9" s="31" t="s">
        <v>47</v>
      </c>
      <c r="E9" s="33" t="s">
        <v>63</v>
      </c>
      <c r="J9" s="32">
        <f>0</f>
      </c>
      <c s="32">
        <f>0</f>
      </c>
      <c s="32">
        <f>0+L10</f>
      </c>
      <c s="32">
        <f>0+M10</f>
      </c>
    </row>
    <row r="10" spans="1:16" ht="12.75">
      <c r="A10" t="s">
        <v>48</v>
      </c>
      <c s="34" t="s">
        <v>47</v>
      </c>
      <c s="34" t="s">
        <v>49</v>
      </c>
      <c s="35" t="s">
        <v>5</v>
      </c>
      <c s="6" t="s">
        <v>129</v>
      </c>
      <c s="36" t="s">
        <v>50</v>
      </c>
      <c s="37">
        <v>1</v>
      </c>
      <c s="36">
        <v>0</v>
      </c>
      <c s="36">
        <f>ROUND(G10*H10,6)</f>
      </c>
      <c r="L10" s="38">
        <v>0</v>
      </c>
      <c s="32">
        <f>ROUND(ROUND(L10,2)*ROUND(G10,3),2)</f>
      </c>
      <c s="36" t="s">
        <v>51</v>
      </c>
      <c>
        <f>(M10*21)/100</f>
      </c>
      <c t="s">
        <v>27</v>
      </c>
    </row>
    <row r="11" spans="1:5" ht="204">
      <c r="A11" s="35" t="s">
        <v>52</v>
      </c>
      <c r="E11" s="39" t="s">
        <v>131</v>
      </c>
    </row>
    <row r="12" spans="1:5" ht="12.75">
      <c r="A12" s="35" t="s">
        <v>54</v>
      </c>
      <c r="E12" s="40" t="s">
        <v>5</v>
      </c>
    </row>
    <row r="13" spans="1:5" ht="51">
      <c r="A13" t="s">
        <v>55</v>
      </c>
      <c r="E13" s="39" t="s">
        <v>132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133</v>
      </c>
      <c s="41">
        <f>Rekapitulace!C28</f>
      </c>
      <c s="20" t="s">
        <v>0</v>
      </c>
      <c t="s">
        <v>23</v>
      </c>
      <c t="s">
        <v>27</v>
      </c>
    </row>
    <row r="4" spans="1:16" ht="32" customHeight="1">
      <c r="A4" s="24" t="s">
        <v>20</v>
      </c>
      <c s="25" t="s">
        <v>28</v>
      </c>
      <c s="27" t="s">
        <v>133</v>
      </c>
      <c r="E4" s="26" t="s">
        <v>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COUNTIFS(L8:L51,"=0",A8:A51,"P")+COUNTIFS(L8:L51,"",A8:A51,"P")+SUM(Q8:Q51)</f>
      </c>
    </row>
    <row r="8" spans="1:13" ht="12.75">
      <c r="A8" t="s">
        <v>44</v>
      </c>
      <c r="C8" s="28" t="s">
        <v>136</v>
      </c>
      <c r="E8" s="30" t="s">
        <v>134</v>
      </c>
      <c r="J8" s="29">
        <f>0+J9+J22</f>
      </c>
      <c s="29">
        <f>0+K9+K22</f>
      </c>
      <c s="29">
        <f>0+L9+L22</f>
      </c>
      <c s="29">
        <f>0+M9+M22</f>
      </c>
    </row>
    <row r="9" spans="1:13" ht="12.75">
      <c r="A9" t="s">
        <v>46</v>
      </c>
      <c r="C9" s="31" t="s">
        <v>47</v>
      </c>
      <c r="E9" s="33" t="s">
        <v>137</v>
      </c>
      <c r="J9" s="32">
        <f>0</f>
      </c>
      <c s="32">
        <f>0</f>
      </c>
      <c s="32">
        <f>0+L10+L14+L18</f>
      </c>
      <c s="32">
        <f>0+M10+M14+M18</f>
      </c>
    </row>
    <row r="10" spans="1:16" ht="12.75">
      <c r="A10" t="s">
        <v>48</v>
      </c>
      <c s="34" t="s">
        <v>47</v>
      </c>
      <c s="34" t="s">
        <v>138</v>
      </c>
      <c s="35" t="s">
        <v>5</v>
      </c>
      <c s="6" t="s">
        <v>139</v>
      </c>
      <c s="36" t="s">
        <v>50</v>
      </c>
      <c s="37">
        <v>1</v>
      </c>
      <c s="36">
        <v>0</v>
      </c>
      <c s="36">
        <f>ROUND(G10*H10,6)</f>
      </c>
      <c r="L10" s="38">
        <v>0</v>
      </c>
      <c s="32">
        <f>ROUND(ROUND(L10,2)*ROUND(G10,3),2)</f>
      </c>
      <c s="36" t="s">
        <v>51</v>
      </c>
      <c>
        <f>(M10*21)/100</f>
      </c>
      <c t="s">
        <v>27</v>
      </c>
    </row>
    <row r="11" spans="1:5" ht="12.75">
      <c r="A11" s="35" t="s">
        <v>52</v>
      </c>
      <c r="E11" s="39" t="s">
        <v>140</v>
      </c>
    </row>
    <row r="12" spans="1:5" ht="25.5">
      <c r="A12" s="35" t="s">
        <v>54</v>
      </c>
      <c r="E12" s="40" t="s">
        <v>141</v>
      </c>
    </row>
    <row r="13" spans="1:5" ht="140.25">
      <c r="A13" t="s">
        <v>55</v>
      </c>
      <c r="E13" s="39" t="s">
        <v>142</v>
      </c>
    </row>
    <row r="14" spans="1:16" ht="12.75">
      <c r="A14" t="s">
        <v>48</v>
      </c>
      <c s="34" t="s">
        <v>27</v>
      </c>
      <c s="34" t="s">
        <v>143</v>
      </c>
      <c s="35" t="s">
        <v>5</v>
      </c>
      <c s="6" t="s">
        <v>144</v>
      </c>
      <c s="36" t="s">
        <v>50</v>
      </c>
      <c s="37">
        <v>1</v>
      </c>
      <c s="36">
        <v>0</v>
      </c>
      <c s="36">
        <f>ROUND(G14*H14,6)</f>
      </c>
      <c r="L14" s="38">
        <v>0</v>
      </c>
      <c s="32">
        <f>ROUND(ROUND(L14,2)*ROUND(G14,3),2)</f>
      </c>
      <c s="36" t="s">
        <v>51</v>
      </c>
      <c>
        <f>(M14*21)/100</f>
      </c>
      <c t="s">
        <v>27</v>
      </c>
    </row>
    <row r="15" spans="1:5" ht="12.75">
      <c r="A15" s="35" t="s">
        <v>52</v>
      </c>
      <c r="E15" s="39" t="s">
        <v>140</v>
      </c>
    </row>
    <row r="16" spans="1:5" ht="25.5">
      <c r="A16" s="35" t="s">
        <v>54</v>
      </c>
      <c r="E16" s="40" t="s">
        <v>141</v>
      </c>
    </row>
    <row r="17" spans="1:5" ht="89.25">
      <c r="A17" t="s">
        <v>55</v>
      </c>
      <c r="E17" s="39" t="s">
        <v>145</v>
      </c>
    </row>
    <row r="18" spans="1:16" ht="12.75">
      <c r="A18" t="s">
        <v>48</v>
      </c>
      <c s="34" t="s">
        <v>26</v>
      </c>
      <c s="34" t="s">
        <v>146</v>
      </c>
      <c s="35" t="s">
        <v>5</v>
      </c>
      <c s="6" t="s">
        <v>147</v>
      </c>
      <c s="36" t="s">
        <v>50</v>
      </c>
      <c s="37">
        <v>1</v>
      </c>
      <c s="36">
        <v>0</v>
      </c>
      <c s="36">
        <f>ROUND(G18*H18,6)</f>
      </c>
      <c r="L18" s="38">
        <v>0</v>
      </c>
      <c s="32">
        <f>ROUND(ROUND(L18,2)*ROUND(G18,3),2)</f>
      </c>
      <c s="36" t="s">
        <v>51</v>
      </c>
      <c>
        <f>(M18*21)/100</f>
      </c>
      <c t="s">
        <v>27</v>
      </c>
    </row>
    <row r="19" spans="1:5" ht="12.75">
      <c r="A19" s="35" t="s">
        <v>52</v>
      </c>
      <c r="E19" s="39" t="s">
        <v>147</v>
      </c>
    </row>
    <row r="20" spans="1:5" ht="25.5">
      <c r="A20" s="35" t="s">
        <v>54</v>
      </c>
      <c r="E20" s="40" t="s">
        <v>141</v>
      </c>
    </row>
    <row r="21" spans="1:5" ht="89.25">
      <c r="A21" t="s">
        <v>55</v>
      </c>
      <c r="E21" s="39" t="s">
        <v>148</v>
      </c>
    </row>
    <row r="22" spans="1:13" ht="12.75">
      <c r="A22" t="s">
        <v>46</v>
      </c>
      <c r="C22" s="31" t="s">
        <v>27</v>
      </c>
      <c r="E22" s="33" t="s">
        <v>149</v>
      </c>
      <c r="J22" s="32">
        <f>0</f>
      </c>
      <c s="32">
        <f>0</f>
      </c>
      <c s="32">
        <f>0+L23+L27+L31+L35+L39+L43+L47+L51</f>
      </c>
      <c s="32">
        <f>0+M23+M27+M31+M35+M39+M43+M47+M51</f>
      </c>
    </row>
    <row r="23" spans="1:16" ht="12.75">
      <c r="A23" t="s">
        <v>48</v>
      </c>
      <c s="34" t="s">
        <v>150</v>
      </c>
      <c s="34" t="s">
        <v>151</v>
      </c>
      <c s="35" t="s">
        <v>5</v>
      </c>
      <c s="6" t="s">
        <v>152</v>
      </c>
      <c s="36" t="s">
        <v>50</v>
      </c>
      <c s="37">
        <v>1</v>
      </c>
      <c s="36">
        <v>0</v>
      </c>
      <c s="36">
        <f>ROUND(G23*H23,6)</f>
      </c>
      <c r="L23" s="38">
        <v>0</v>
      </c>
      <c s="32">
        <f>ROUND(ROUND(L23,2)*ROUND(G23,3),2)</f>
      </c>
      <c s="36" t="s">
        <v>51</v>
      </c>
      <c>
        <f>(M23*21)/100</f>
      </c>
      <c t="s">
        <v>27</v>
      </c>
    </row>
    <row r="24" spans="1:5" ht="12.75">
      <c r="A24" s="35" t="s">
        <v>52</v>
      </c>
      <c r="E24" s="39" t="s">
        <v>153</v>
      </c>
    </row>
    <row r="25" spans="1:5" ht="25.5">
      <c r="A25" s="35" t="s">
        <v>54</v>
      </c>
      <c r="E25" s="40" t="s">
        <v>141</v>
      </c>
    </row>
    <row r="26" spans="1:5" ht="89.25">
      <c r="A26" t="s">
        <v>55</v>
      </c>
      <c r="E26" s="39" t="s">
        <v>154</v>
      </c>
    </row>
    <row r="27" spans="1:16" ht="12.75">
      <c r="A27" t="s">
        <v>48</v>
      </c>
      <c s="34" t="s">
        <v>155</v>
      </c>
      <c s="34" t="s">
        <v>156</v>
      </c>
      <c s="35" t="s">
        <v>5</v>
      </c>
      <c s="6" t="s">
        <v>157</v>
      </c>
      <c s="36" t="s">
        <v>50</v>
      </c>
      <c s="37">
        <v>1</v>
      </c>
      <c s="36">
        <v>0</v>
      </c>
      <c s="36">
        <f>ROUND(G27*H27,6)</f>
      </c>
      <c r="L27" s="38">
        <v>0</v>
      </c>
      <c s="32">
        <f>ROUND(ROUND(L27,2)*ROUND(G27,3),2)</f>
      </c>
      <c s="36" t="s">
        <v>51</v>
      </c>
      <c>
        <f>(M27*21)/100</f>
      </c>
      <c t="s">
        <v>27</v>
      </c>
    </row>
    <row r="28" spans="1:5" ht="12.75">
      <c r="A28" s="35" t="s">
        <v>52</v>
      </c>
      <c r="E28" s="39" t="s">
        <v>158</v>
      </c>
    </row>
    <row r="29" spans="1:5" ht="25.5">
      <c r="A29" s="35" t="s">
        <v>54</v>
      </c>
      <c r="E29" s="40" t="s">
        <v>141</v>
      </c>
    </row>
    <row r="30" spans="1:5" ht="76.5">
      <c r="A30" t="s">
        <v>55</v>
      </c>
      <c r="E30" s="39" t="s">
        <v>159</v>
      </c>
    </row>
    <row r="31" spans="1:16" ht="12.75">
      <c r="A31" t="s">
        <v>48</v>
      </c>
      <c s="34" t="s">
        <v>160</v>
      </c>
      <c s="34" t="s">
        <v>161</v>
      </c>
      <c s="35" t="s">
        <v>5</v>
      </c>
      <c s="6" t="s">
        <v>162</v>
      </c>
      <c s="36" t="s">
        <v>50</v>
      </c>
      <c s="37">
        <v>1</v>
      </c>
      <c s="36">
        <v>0</v>
      </c>
      <c s="36">
        <f>ROUND(G31*H31,6)</f>
      </c>
      <c r="L31" s="38">
        <v>0</v>
      </c>
      <c s="32">
        <f>ROUND(ROUND(L31,2)*ROUND(G31,3),2)</f>
      </c>
      <c s="36" t="s">
        <v>51</v>
      </c>
      <c>
        <f>(M31*21)/100</f>
      </c>
      <c t="s">
        <v>27</v>
      </c>
    </row>
    <row r="32" spans="1:5" ht="25.5">
      <c r="A32" s="35" t="s">
        <v>52</v>
      </c>
      <c r="E32" s="39" t="s">
        <v>163</v>
      </c>
    </row>
    <row r="33" spans="1:5" ht="25.5">
      <c r="A33" s="35" t="s">
        <v>54</v>
      </c>
      <c r="E33" s="40" t="s">
        <v>141</v>
      </c>
    </row>
    <row r="34" spans="1:5" ht="127.5">
      <c r="A34" t="s">
        <v>55</v>
      </c>
      <c r="E34" s="39" t="s">
        <v>164</v>
      </c>
    </row>
    <row r="35" spans="1:16" ht="12.75">
      <c r="A35" t="s">
        <v>48</v>
      </c>
      <c s="34" t="s">
        <v>165</v>
      </c>
      <c s="34" t="s">
        <v>166</v>
      </c>
      <c s="35" t="s">
        <v>5</v>
      </c>
      <c s="6" t="s">
        <v>167</v>
      </c>
      <c s="36" t="s">
        <v>50</v>
      </c>
      <c s="37">
        <v>1</v>
      </c>
      <c s="36">
        <v>0</v>
      </c>
      <c s="36">
        <f>ROUND(G35*H35,6)</f>
      </c>
      <c r="L35" s="38">
        <v>0</v>
      </c>
      <c s="32">
        <f>ROUND(ROUND(L35,2)*ROUND(G35,3),2)</f>
      </c>
      <c s="36" t="s">
        <v>51</v>
      </c>
      <c>
        <f>(M35*21)/100</f>
      </c>
      <c t="s">
        <v>27</v>
      </c>
    </row>
    <row r="36" spans="1:5" ht="12.75">
      <c r="A36" s="35" t="s">
        <v>52</v>
      </c>
      <c r="E36" s="39" t="s">
        <v>168</v>
      </c>
    </row>
    <row r="37" spans="1:5" ht="25.5">
      <c r="A37" s="35" t="s">
        <v>54</v>
      </c>
      <c r="E37" s="40" t="s">
        <v>141</v>
      </c>
    </row>
    <row r="38" spans="1:5" ht="51">
      <c r="A38" t="s">
        <v>55</v>
      </c>
      <c r="E38" s="39" t="s">
        <v>169</v>
      </c>
    </row>
    <row r="39" spans="1:16" ht="12.75">
      <c r="A39" t="s">
        <v>48</v>
      </c>
      <c s="34" t="s">
        <v>170</v>
      </c>
      <c s="34" t="s">
        <v>171</v>
      </c>
      <c s="35" t="s">
        <v>5</v>
      </c>
      <c s="6" t="s">
        <v>172</v>
      </c>
      <c s="36" t="s">
        <v>173</v>
      </c>
      <c s="37">
        <v>11</v>
      </c>
      <c s="36">
        <v>0</v>
      </c>
      <c s="36">
        <f>ROUND(G39*H39,6)</f>
      </c>
      <c r="L39" s="38">
        <v>0</v>
      </c>
      <c s="32">
        <f>ROUND(ROUND(L39,2)*ROUND(G39,3),2)</f>
      </c>
      <c s="36" t="s">
        <v>51</v>
      </c>
      <c>
        <f>(M39*21)/100</f>
      </c>
      <c t="s">
        <v>27</v>
      </c>
    </row>
    <row r="40" spans="1:5" ht="12.75">
      <c r="A40" s="35" t="s">
        <v>52</v>
      </c>
      <c r="E40" s="39" t="s">
        <v>174</v>
      </c>
    </row>
    <row r="41" spans="1:5" ht="25.5">
      <c r="A41" s="35" t="s">
        <v>54</v>
      </c>
      <c r="E41" s="40" t="s">
        <v>175</v>
      </c>
    </row>
    <row r="42" spans="1:5" ht="12.75">
      <c r="A42" t="s">
        <v>55</v>
      </c>
      <c r="E42" s="39" t="s">
        <v>5</v>
      </c>
    </row>
    <row r="43" spans="1:16" ht="12.75">
      <c r="A43" t="s">
        <v>48</v>
      </c>
      <c s="34" t="s">
        <v>176</v>
      </c>
      <c s="34" t="s">
        <v>177</v>
      </c>
      <c s="35" t="s">
        <v>5</v>
      </c>
      <c s="6" t="s">
        <v>178</v>
      </c>
      <c s="36" t="s">
        <v>50</v>
      </c>
      <c s="37">
        <v>1</v>
      </c>
      <c s="36">
        <v>0</v>
      </c>
      <c s="36">
        <f>ROUND(G43*H43,6)</f>
      </c>
      <c r="L43" s="38">
        <v>0</v>
      </c>
      <c s="32">
        <f>ROUND(ROUND(L43,2)*ROUND(G43,3),2)</f>
      </c>
      <c s="36" t="s">
        <v>51</v>
      </c>
      <c>
        <f>(M43*21)/100</f>
      </c>
      <c t="s">
        <v>27</v>
      </c>
    </row>
    <row r="44" spans="1:5" ht="25.5">
      <c r="A44" s="35" t="s">
        <v>52</v>
      </c>
      <c r="E44" s="39" t="s">
        <v>179</v>
      </c>
    </row>
    <row r="45" spans="1:5" ht="25.5">
      <c r="A45" s="35" t="s">
        <v>54</v>
      </c>
      <c r="E45" s="40" t="s">
        <v>141</v>
      </c>
    </row>
    <row r="46" spans="1:5" ht="63.75">
      <c r="A46" t="s">
        <v>55</v>
      </c>
      <c r="E46" s="39" t="s">
        <v>180</v>
      </c>
    </row>
    <row r="47" spans="1:16" ht="12.75">
      <c r="A47" t="s">
        <v>48</v>
      </c>
      <c s="34" t="s">
        <v>181</v>
      </c>
      <c s="34" t="s">
        <v>182</v>
      </c>
      <c s="35" t="s">
        <v>5</v>
      </c>
      <c s="6" t="s">
        <v>183</v>
      </c>
      <c s="36" t="s">
        <v>50</v>
      </c>
      <c s="37">
        <v>1</v>
      </c>
      <c s="36">
        <v>0</v>
      </c>
      <c s="36">
        <f>ROUND(G47*H47,6)</f>
      </c>
      <c r="L47" s="38">
        <v>0</v>
      </c>
      <c s="32">
        <f>ROUND(ROUND(L47,2)*ROUND(G47,3),2)</f>
      </c>
      <c s="36" t="s">
        <v>51</v>
      </c>
      <c>
        <f>(M47*21)/100</f>
      </c>
      <c t="s">
        <v>27</v>
      </c>
    </row>
    <row r="48" spans="1:5" ht="12.75">
      <c r="A48" s="35" t="s">
        <v>52</v>
      </c>
      <c r="E48" s="39" t="s">
        <v>184</v>
      </c>
    </row>
    <row r="49" spans="1:5" ht="25.5">
      <c r="A49" s="35" t="s">
        <v>54</v>
      </c>
      <c r="E49" s="40" t="s">
        <v>185</v>
      </c>
    </row>
    <row r="50" spans="1:5" ht="12.75">
      <c r="A50" t="s">
        <v>55</v>
      </c>
      <c r="E50" s="39" t="s">
        <v>186</v>
      </c>
    </row>
    <row r="51" spans="1:16" ht="12.75">
      <c r="A51" t="s">
        <v>48</v>
      </c>
      <c s="34" t="s">
        <v>187</v>
      </c>
      <c s="34" t="s">
        <v>188</v>
      </c>
      <c s="35" t="s">
        <v>5</v>
      </c>
      <c s="6" t="s">
        <v>189</v>
      </c>
      <c s="36" t="s">
        <v>50</v>
      </c>
      <c s="37">
        <v>1</v>
      </c>
      <c s="36">
        <v>0</v>
      </c>
      <c s="36">
        <f>ROUND(G51*H51,6)</f>
      </c>
      <c r="L51" s="38">
        <v>0</v>
      </c>
      <c s="32">
        <f>ROUND(ROUND(L51,2)*ROUND(G51,3),2)</f>
      </c>
      <c s="36" t="s">
        <v>51</v>
      </c>
      <c>
        <f>(M51*21)/100</f>
      </c>
      <c t="s">
        <v>27</v>
      </c>
    </row>
    <row r="52" spans="1:5" ht="12.75">
      <c r="A52" s="35" t="s">
        <v>52</v>
      </c>
      <c r="E52" s="39" t="s">
        <v>189</v>
      </c>
    </row>
    <row r="53" spans="1:5" ht="25.5">
      <c r="A53" s="35" t="s">
        <v>54</v>
      </c>
      <c r="E53" s="40" t="s">
        <v>185</v>
      </c>
    </row>
    <row r="54" spans="1:5" ht="127.5">
      <c r="A54" t="s">
        <v>55</v>
      </c>
      <c r="E54" s="39" t="s">
        <v>190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45</v>
      </c>
      <c r="E8" s="30" t="s">
        <v>17</v>
      </c>
      <c r="J8" s="29">
        <f>0+J9</f>
      </c>
      <c s="29">
        <f>0+K9</f>
      </c>
      <c s="29">
        <f>0+L9</f>
      </c>
      <c s="29">
        <f>0+M9</f>
      </c>
    </row>
    <row r="9" spans="1:13" ht="12.75">
      <c r="A9" t="s">
        <v>46</v>
      </c>
      <c r="C9" s="31" t="s">
        <v>47</v>
      </c>
      <c r="E9" s="33" t="s">
        <v>15</v>
      </c>
      <c r="J9" s="32">
        <f>0</f>
      </c>
      <c s="32">
        <f>0</f>
      </c>
      <c s="32">
        <f>0+L10</f>
      </c>
      <c s="32">
        <f>0+M10</f>
      </c>
    </row>
    <row r="10" spans="1:16" ht="12.75">
      <c r="A10" t="s">
        <v>48</v>
      </c>
      <c s="34" t="s">
        <v>47</v>
      </c>
      <c s="34" t="s">
        <v>49</v>
      </c>
      <c s="35" t="s">
        <v>5</v>
      </c>
      <c s="6" t="s">
        <v>17</v>
      </c>
      <c s="36" t="s">
        <v>50</v>
      </c>
      <c s="37">
        <v>1</v>
      </c>
      <c s="36">
        <v>0</v>
      </c>
      <c s="36">
        <f>ROUND(G10*H10,6)</f>
      </c>
      <c r="L10" s="38">
        <v>0</v>
      </c>
      <c s="32">
        <f>ROUND(ROUND(L10,2)*ROUND(G10,3),2)</f>
      </c>
      <c s="36" t="s">
        <v>51</v>
      </c>
      <c>
        <f>(M10*21)/100</f>
      </c>
      <c t="s">
        <v>27</v>
      </c>
    </row>
    <row r="11" spans="1:5" ht="204">
      <c r="A11" s="35" t="s">
        <v>52</v>
      </c>
      <c r="E11" s="39" t="s">
        <v>53</v>
      </c>
    </row>
    <row r="12" spans="1:5" ht="12.75">
      <c r="A12" s="35" t="s">
        <v>54</v>
      </c>
      <c r="E12" s="40" t="s">
        <v>5</v>
      </c>
    </row>
    <row r="13" spans="1:5" ht="63.75">
      <c r="A13" t="s">
        <v>55</v>
      </c>
      <c r="E13" s="39" t="s">
        <v>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59</v>
      </c>
      <c r="E8" s="30" t="s">
        <v>58</v>
      </c>
      <c r="J8" s="29">
        <f>0+J9</f>
      </c>
      <c s="29">
        <f>0+K9</f>
      </c>
      <c s="29">
        <f>0+L9</f>
      </c>
      <c s="29">
        <f>0+M9</f>
      </c>
    </row>
    <row r="9" spans="1:13" ht="12.75">
      <c r="A9" t="s">
        <v>46</v>
      </c>
      <c r="C9" s="31" t="s">
        <v>47</v>
      </c>
      <c r="E9" s="33" t="s">
        <v>15</v>
      </c>
      <c r="J9" s="32">
        <f>0</f>
      </c>
      <c s="32">
        <f>0</f>
      </c>
      <c s="32">
        <f>0+L10</f>
      </c>
      <c s="32">
        <f>0+M10</f>
      </c>
    </row>
    <row r="10" spans="1:16" ht="12.75">
      <c r="A10" t="s">
        <v>48</v>
      </c>
      <c s="34" t="s">
        <v>47</v>
      </c>
      <c s="34" t="s">
        <v>49</v>
      </c>
      <c s="35" t="s">
        <v>5</v>
      </c>
      <c s="6" t="s">
        <v>58</v>
      </c>
      <c s="36" t="s">
        <v>50</v>
      </c>
      <c s="37">
        <v>1</v>
      </c>
      <c s="36">
        <v>0</v>
      </c>
      <c s="36">
        <f>ROUND(G10*H10,6)</f>
      </c>
      <c r="L10" s="38">
        <v>0</v>
      </c>
      <c s="32">
        <f>ROUND(ROUND(L10,2)*ROUND(G10,3),2)</f>
      </c>
      <c s="36" t="s">
        <v>51</v>
      </c>
      <c>
        <f>(M10*21)/100</f>
      </c>
      <c t="s">
        <v>27</v>
      </c>
    </row>
    <row r="11" spans="1:5" ht="382.5">
      <c r="A11" s="35" t="s">
        <v>52</v>
      </c>
      <c r="E11" s="39" t="s">
        <v>60</v>
      </c>
    </row>
    <row r="12" spans="1:5" ht="12.75">
      <c r="A12" s="35" t="s">
        <v>54</v>
      </c>
      <c r="E12" s="40" t="s">
        <v>5</v>
      </c>
    </row>
    <row r="13" spans="1:5" ht="51">
      <c r="A13" t="s">
        <v>55</v>
      </c>
      <c r="E13" s="39" t="s">
        <v>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62</v>
      </c>
      <c s="41">
        <f>Rekapitulace!C13</f>
      </c>
      <c s="20" t="s">
        <v>0</v>
      </c>
      <c t="s">
        <v>23</v>
      </c>
      <c t="s">
        <v>27</v>
      </c>
    </row>
    <row r="4" spans="1:16" ht="32" customHeight="1">
      <c r="A4" s="24" t="s">
        <v>20</v>
      </c>
      <c s="25" t="s">
        <v>28</v>
      </c>
      <c s="27" t="s">
        <v>62</v>
      </c>
      <c r="E4" s="26" t="s">
        <v>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66</v>
      </c>
      <c r="E8" s="30" t="s">
        <v>65</v>
      </c>
      <c r="J8" s="29">
        <f>0+J9</f>
      </c>
      <c s="29">
        <f>0+K9</f>
      </c>
      <c s="29">
        <f>0+L9</f>
      </c>
      <c s="29">
        <f>0+M9</f>
      </c>
    </row>
    <row r="9" spans="1:13" ht="12.75">
      <c r="A9" t="s">
        <v>46</v>
      </c>
      <c r="C9" s="31" t="s">
        <v>47</v>
      </c>
      <c r="E9" s="33" t="s">
        <v>63</v>
      </c>
      <c r="J9" s="32">
        <f>0</f>
      </c>
      <c s="32">
        <f>0</f>
      </c>
      <c s="32">
        <f>0+L10</f>
      </c>
      <c s="32">
        <f>0+M10</f>
      </c>
    </row>
    <row r="10" spans="1:16" ht="12.75">
      <c r="A10" t="s">
        <v>48</v>
      </c>
      <c s="34" t="s">
        <v>47</v>
      </c>
      <c s="34" t="s">
        <v>49</v>
      </c>
      <c s="35" t="s">
        <v>5</v>
      </c>
      <c s="6" t="s">
        <v>65</v>
      </c>
      <c s="36" t="s">
        <v>50</v>
      </c>
      <c s="37">
        <v>1</v>
      </c>
      <c s="36">
        <v>0</v>
      </c>
      <c s="36">
        <f>ROUND(G10*H10,6)</f>
      </c>
      <c r="L10" s="38">
        <v>0</v>
      </c>
      <c s="32">
        <f>ROUND(ROUND(L10,2)*ROUND(G10,3),2)</f>
      </c>
      <c s="36" t="s">
        <v>51</v>
      </c>
      <c>
        <f>(M10*21)/100</f>
      </c>
      <c t="s">
        <v>27</v>
      </c>
    </row>
    <row r="11" spans="1:5" ht="409.5">
      <c r="A11" s="35" t="s">
        <v>52</v>
      </c>
      <c r="E11" s="39" t="s">
        <v>67</v>
      </c>
    </row>
    <row r="12" spans="1:5" ht="12.75">
      <c r="A12" s="35" t="s">
        <v>54</v>
      </c>
      <c r="E12" s="40" t="s">
        <v>5</v>
      </c>
    </row>
    <row r="13" spans="1:5" ht="51">
      <c r="A13" t="s">
        <v>55</v>
      </c>
      <c r="E13" s="39" t="s">
        <v>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62</v>
      </c>
      <c s="41">
        <f>Rekapitulace!C13</f>
      </c>
      <c s="20" t="s">
        <v>0</v>
      </c>
      <c t="s">
        <v>23</v>
      </c>
      <c t="s">
        <v>27</v>
      </c>
    </row>
    <row r="4" spans="1:16" ht="32" customHeight="1">
      <c r="A4" s="24" t="s">
        <v>20</v>
      </c>
      <c s="25" t="s">
        <v>28</v>
      </c>
      <c s="27" t="s">
        <v>62</v>
      </c>
      <c r="E4" s="26" t="s">
        <v>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71</v>
      </c>
      <c r="E8" s="30" t="s">
        <v>70</v>
      </c>
      <c r="J8" s="29">
        <f>0+J9</f>
      </c>
      <c s="29">
        <f>0+K9</f>
      </c>
      <c s="29">
        <f>0+L9</f>
      </c>
      <c s="29">
        <f>0+M9</f>
      </c>
    </row>
    <row r="9" spans="1:13" ht="12.75">
      <c r="A9" t="s">
        <v>46</v>
      </c>
      <c r="C9" s="31" t="s">
        <v>47</v>
      </c>
      <c r="E9" s="33" t="s">
        <v>63</v>
      </c>
      <c r="J9" s="32">
        <f>0</f>
      </c>
      <c s="32">
        <f>0</f>
      </c>
      <c s="32">
        <f>0+L10</f>
      </c>
      <c s="32">
        <f>0+M10</f>
      </c>
    </row>
    <row r="10" spans="1:16" ht="12.75">
      <c r="A10" t="s">
        <v>48</v>
      </c>
      <c s="34" t="s">
        <v>47</v>
      </c>
      <c s="34" t="s">
        <v>49</v>
      </c>
      <c s="35" t="s">
        <v>5</v>
      </c>
      <c s="6" t="s">
        <v>70</v>
      </c>
      <c s="36" t="s">
        <v>50</v>
      </c>
      <c s="37">
        <v>1</v>
      </c>
      <c s="36">
        <v>0</v>
      </c>
      <c s="36">
        <f>ROUND(G10*H10,6)</f>
      </c>
      <c r="L10" s="38">
        <v>0</v>
      </c>
      <c s="32">
        <f>ROUND(ROUND(L10,2)*ROUND(G10,3),2)</f>
      </c>
      <c s="36" t="s">
        <v>51</v>
      </c>
      <c>
        <f>(M10*21)/100</f>
      </c>
      <c t="s">
        <v>27</v>
      </c>
    </row>
    <row r="11" spans="1:5" ht="140.25">
      <c r="A11" s="35" t="s">
        <v>52</v>
      </c>
      <c r="E11" s="39" t="s">
        <v>72</v>
      </c>
    </row>
    <row r="12" spans="1:5" ht="12.75">
      <c r="A12" s="35" t="s">
        <v>54</v>
      </c>
      <c r="E12" s="40" t="s">
        <v>5</v>
      </c>
    </row>
    <row r="13" spans="1:5" ht="51">
      <c r="A13" t="s">
        <v>55</v>
      </c>
      <c r="E13" s="39" t="s">
        <v>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62</v>
      </c>
      <c s="41">
        <f>Rekapitulace!C13</f>
      </c>
      <c s="20" t="s">
        <v>0</v>
      </c>
      <c t="s">
        <v>23</v>
      </c>
      <c t="s">
        <v>27</v>
      </c>
    </row>
    <row r="4" spans="1:16" ht="32" customHeight="1">
      <c r="A4" s="24" t="s">
        <v>20</v>
      </c>
      <c s="25" t="s">
        <v>28</v>
      </c>
      <c s="27" t="s">
        <v>62</v>
      </c>
      <c r="E4" s="26" t="s">
        <v>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76</v>
      </c>
      <c r="E8" s="30" t="s">
        <v>75</v>
      </c>
      <c r="J8" s="29">
        <f>0+J9</f>
      </c>
      <c s="29">
        <f>0+K9</f>
      </c>
      <c s="29">
        <f>0+L9</f>
      </c>
      <c s="29">
        <f>0+M9</f>
      </c>
    </row>
    <row r="9" spans="1:13" ht="12.75">
      <c r="A9" t="s">
        <v>46</v>
      </c>
      <c r="C9" s="31" t="s">
        <v>47</v>
      </c>
      <c r="E9" s="33" t="s">
        <v>63</v>
      </c>
      <c r="J9" s="32">
        <f>0</f>
      </c>
      <c s="32">
        <f>0</f>
      </c>
      <c s="32">
        <f>0+L10</f>
      </c>
      <c s="32">
        <f>0+M10</f>
      </c>
    </row>
    <row r="10" spans="1:16" ht="12.75">
      <c r="A10" t="s">
        <v>48</v>
      </c>
      <c s="34" t="s">
        <v>47</v>
      </c>
      <c s="34" t="s">
        <v>49</v>
      </c>
      <c s="35" t="s">
        <v>5</v>
      </c>
      <c s="6" t="s">
        <v>77</v>
      </c>
      <c s="36" t="s">
        <v>50</v>
      </c>
      <c s="37">
        <v>1</v>
      </c>
      <c s="36">
        <v>0</v>
      </c>
      <c s="36">
        <f>ROUND(G10*H10,6)</f>
      </c>
      <c r="L10" s="38">
        <v>0</v>
      </c>
      <c s="32">
        <f>ROUND(ROUND(L10,2)*ROUND(G10,3),2)</f>
      </c>
      <c s="36" t="s">
        <v>51</v>
      </c>
      <c>
        <f>(M10*21)/100</f>
      </c>
      <c t="s">
        <v>27</v>
      </c>
    </row>
    <row r="11" spans="1:5" ht="409.5">
      <c r="A11" s="35" t="s">
        <v>52</v>
      </c>
      <c r="E11" s="39" t="s">
        <v>78</v>
      </c>
    </row>
    <row r="12" spans="1:5" ht="12.75">
      <c r="A12" s="35" t="s">
        <v>54</v>
      </c>
      <c r="E12" s="40" t="s">
        <v>5</v>
      </c>
    </row>
    <row r="13" spans="1:5" ht="51">
      <c r="A13" t="s">
        <v>55</v>
      </c>
      <c r="E13" s="39" t="s">
        <v>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62</v>
      </c>
      <c s="41">
        <f>Rekapitulace!C13</f>
      </c>
      <c s="20" t="s">
        <v>0</v>
      </c>
      <c t="s">
        <v>23</v>
      </c>
      <c t="s">
        <v>27</v>
      </c>
    </row>
    <row r="4" spans="1:16" ht="32" customHeight="1">
      <c r="A4" s="24" t="s">
        <v>20</v>
      </c>
      <c s="25" t="s">
        <v>28</v>
      </c>
      <c s="27" t="s">
        <v>62</v>
      </c>
      <c r="E4" s="26" t="s">
        <v>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82</v>
      </c>
      <c r="E8" s="30" t="s">
        <v>81</v>
      </c>
      <c r="J8" s="29">
        <f>0+J9</f>
      </c>
      <c s="29">
        <f>0+K9</f>
      </c>
      <c s="29">
        <f>0+L9</f>
      </c>
      <c s="29">
        <f>0+M9</f>
      </c>
    </row>
    <row r="9" spans="1:13" ht="12.75">
      <c r="A9" t="s">
        <v>46</v>
      </c>
      <c r="C9" s="31" t="s">
        <v>47</v>
      </c>
      <c r="E9" s="33" t="s">
        <v>63</v>
      </c>
      <c r="J9" s="32">
        <f>0</f>
      </c>
      <c s="32">
        <f>0</f>
      </c>
      <c s="32">
        <f>0+L10</f>
      </c>
      <c s="32">
        <f>0+M10</f>
      </c>
    </row>
    <row r="10" spans="1:16" ht="12.75">
      <c r="A10" t="s">
        <v>48</v>
      </c>
      <c s="34" t="s">
        <v>47</v>
      </c>
      <c s="34" t="s">
        <v>49</v>
      </c>
      <c s="35" t="s">
        <v>5</v>
      </c>
      <c s="6" t="s">
        <v>81</v>
      </c>
      <c s="36" t="s">
        <v>50</v>
      </c>
      <c s="37">
        <v>1</v>
      </c>
      <c s="36">
        <v>0</v>
      </c>
      <c s="36">
        <f>ROUND(G10*H10,6)</f>
      </c>
      <c r="L10" s="38">
        <v>0</v>
      </c>
      <c s="32">
        <f>ROUND(ROUND(L10,2)*ROUND(G10,3),2)</f>
      </c>
      <c s="36" t="s">
        <v>51</v>
      </c>
      <c>
        <f>(M10*21)/100</f>
      </c>
      <c t="s">
        <v>27</v>
      </c>
    </row>
    <row r="11" spans="1:5" ht="409.5">
      <c r="A11" s="35" t="s">
        <v>52</v>
      </c>
      <c r="E11" s="39" t="s">
        <v>83</v>
      </c>
    </row>
    <row r="12" spans="1:5" ht="12.75">
      <c r="A12" s="35" t="s">
        <v>54</v>
      </c>
      <c r="E12" s="40" t="s">
        <v>5</v>
      </c>
    </row>
    <row r="13" spans="1:5" ht="51">
      <c r="A13" t="s">
        <v>55</v>
      </c>
      <c r="E13" s="39" t="s">
        <v>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62</v>
      </c>
      <c s="41">
        <f>Rekapitulace!C13</f>
      </c>
      <c s="20" t="s">
        <v>0</v>
      </c>
      <c t="s">
        <v>23</v>
      </c>
      <c t="s">
        <v>27</v>
      </c>
    </row>
    <row r="4" spans="1:16" ht="32" customHeight="1">
      <c r="A4" s="24" t="s">
        <v>20</v>
      </c>
      <c s="25" t="s">
        <v>28</v>
      </c>
      <c s="27" t="s">
        <v>62</v>
      </c>
      <c r="E4" s="26" t="s">
        <v>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87</v>
      </c>
      <c r="E8" s="30" t="s">
        <v>86</v>
      </c>
      <c r="J8" s="29">
        <f>0+J9</f>
      </c>
      <c s="29">
        <f>0+K9</f>
      </c>
      <c s="29">
        <f>0+L9</f>
      </c>
      <c s="29">
        <f>0+M9</f>
      </c>
    </row>
    <row r="9" spans="1:13" ht="12.75">
      <c r="A9" t="s">
        <v>46</v>
      </c>
      <c r="C9" s="31" t="s">
        <v>47</v>
      </c>
      <c r="E9" s="33" t="s">
        <v>63</v>
      </c>
      <c r="J9" s="32">
        <f>0</f>
      </c>
      <c s="32">
        <f>0</f>
      </c>
      <c s="32">
        <f>0+L10</f>
      </c>
      <c s="32">
        <f>0+M10</f>
      </c>
    </row>
    <row r="10" spans="1:16" ht="12.75">
      <c r="A10" t="s">
        <v>48</v>
      </c>
      <c s="34" t="s">
        <v>47</v>
      </c>
      <c s="34" t="s">
        <v>49</v>
      </c>
      <c s="35" t="s">
        <v>5</v>
      </c>
      <c s="6" t="s">
        <v>86</v>
      </c>
      <c s="36" t="s">
        <v>50</v>
      </c>
      <c s="37">
        <v>1</v>
      </c>
      <c s="36">
        <v>0</v>
      </c>
      <c s="36">
        <f>ROUND(G10*H10,6)</f>
      </c>
      <c r="L10" s="38">
        <v>0</v>
      </c>
      <c s="32">
        <f>ROUND(ROUND(L10,2)*ROUND(G10,3),2)</f>
      </c>
      <c s="36" t="s">
        <v>51</v>
      </c>
      <c>
        <f>(M10*21)/100</f>
      </c>
      <c t="s">
        <v>27</v>
      </c>
    </row>
    <row r="11" spans="1:5" ht="204">
      <c r="A11" s="35" t="s">
        <v>52</v>
      </c>
      <c r="E11" s="39" t="s">
        <v>88</v>
      </c>
    </row>
    <row r="12" spans="1:5" ht="12.75">
      <c r="A12" s="35" t="s">
        <v>54</v>
      </c>
      <c r="E12" s="40" t="s">
        <v>5</v>
      </c>
    </row>
    <row r="13" spans="1:5" ht="51">
      <c r="A13" t="s">
        <v>55</v>
      </c>
      <c r="E13" s="39" t="s">
        <v>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62</v>
      </c>
      <c s="41">
        <f>Rekapitulace!C13</f>
      </c>
      <c s="20" t="s">
        <v>0</v>
      </c>
      <c t="s">
        <v>23</v>
      </c>
      <c t="s">
        <v>27</v>
      </c>
    </row>
    <row r="4" spans="1:16" ht="32" customHeight="1">
      <c r="A4" s="24" t="s">
        <v>20</v>
      </c>
      <c s="25" t="s">
        <v>28</v>
      </c>
      <c s="27" t="s">
        <v>62</v>
      </c>
      <c r="E4" s="26" t="s">
        <v>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92</v>
      </c>
      <c r="E8" s="30" t="s">
        <v>91</v>
      </c>
      <c r="J8" s="29">
        <f>0+J9</f>
      </c>
      <c s="29">
        <f>0+K9</f>
      </c>
      <c s="29">
        <f>0+L9</f>
      </c>
      <c s="29">
        <f>0+M9</f>
      </c>
    </row>
    <row r="9" spans="1:13" ht="12.75">
      <c r="A9" t="s">
        <v>46</v>
      </c>
      <c r="C9" s="31" t="s">
        <v>47</v>
      </c>
      <c r="E9" s="33" t="s">
        <v>63</v>
      </c>
      <c r="J9" s="32">
        <f>0</f>
      </c>
      <c s="32">
        <f>0</f>
      </c>
      <c s="32">
        <f>0+L10</f>
      </c>
      <c s="32">
        <f>0+M10</f>
      </c>
    </row>
    <row r="10" spans="1:16" ht="12.75">
      <c r="A10" t="s">
        <v>48</v>
      </c>
      <c s="34" t="s">
        <v>47</v>
      </c>
      <c s="34" t="s">
        <v>49</v>
      </c>
      <c s="35" t="s">
        <v>5</v>
      </c>
      <c s="6" t="s">
        <v>91</v>
      </c>
      <c s="36" t="s">
        <v>50</v>
      </c>
      <c s="37">
        <v>1</v>
      </c>
      <c s="36">
        <v>0</v>
      </c>
      <c s="36">
        <f>ROUND(G10*H10,6)</f>
      </c>
      <c r="L10" s="38">
        <v>0</v>
      </c>
      <c s="32">
        <f>ROUND(ROUND(L10,2)*ROUND(G10,3),2)</f>
      </c>
      <c s="36" t="s">
        <v>51</v>
      </c>
      <c>
        <f>(M10*21)/100</f>
      </c>
      <c t="s">
        <v>27</v>
      </c>
    </row>
    <row r="11" spans="1:5" ht="409.5">
      <c r="A11" s="35" t="s">
        <v>52</v>
      </c>
      <c r="E11" s="39" t="s">
        <v>93</v>
      </c>
    </row>
    <row r="12" spans="1:5" ht="12.75">
      <c r="A12" s="35" t="s">
        <v>54</v>
      </c>
      <c r="E12" s="40" t="s">
        <v>5</v>
      </c>
    </row>
    <row r="13" spans="1:5" ht="51">
      <c r="A13" t="s">
        <v>55</v>
      </c>
      <c r="E13" s="39" t="s">
        <v>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